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ROPBO~1\XDCB\NAM201~3\KETQUA~1\TAILIE~1\DEANPH~1\"/>
    </mc:Choice>
  </mc:AlternateContent>
  <bookViews>
    <workbookView xWindow="0" yWindow="270" windowWidth="12120" windowHeight="8520" tabRatio="537"/>
  </bookViews>
  <sheets>
    <sheet name="PHU LUC 7. Tổng hợp" sheetId="16" r:id="rId1"/>
    <sheet name="PHU LUC 4.NSTW" sheetId="14" r:id="rId2"/>
    <sheet name="PHU LUC 5. CDNSDP2016-2020" sheetId="12" r:id="rId3"/>
    <sheet name="PHU LUC 6. Kêu gọi đầu tư" sheetId="13" r:id="rId4"/>
  </sheets>
  <externalReferences>
    <externalReference r:id="rId5"/>
    <externalReference r:id="rId6"/>
  </externalReferences>
  <definedNames>
    <definedName name="____a1" hidden="1">{"'Sheet1'!$L$16"}</definedName>
    <definedName name="____B1" hidden="1">{"'Sheet1'!$L$16"}</definedName>
    <definedName name="____ban2"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M36" hidden="1">{"'Sheet1'!$L$16"}</definedName>
    <definedName name="____PA3" hidden="1">{"'Sheet1'!$L$16"}</definedName>
    <definedName name="____Pl2" hidden="1">{"'Sheet1'!$L$16"}</definedName>
    <definedName name="____Tru21" hidden="1">{"'Sheet1'!$L$16"}</definedName>
    <definedName name="___a1" hidden="1">{"'Sheet1'!$L$16"}</definedName>
    <definedName name="___B1" hidden="1">{"'Sheet1'!$L$16"}</definedName>
    <definedName name="___ban2"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M36" hidden="1">{"'Sheet1'!$L$16"}</definedName>
    <definedName name="___NSO2" hidden="1">{"'Sheet1'!$L$16"}</definedName>
    <definedName name="___PA3" hidden="1">{"'Sheet1'!$L$16"}</definedName>
    <definedName name="___Pl2"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hidden="1">{"'Sheet1'!$L$16"}</definedName>
    <definedName name="__a1" hidden="1">{"'Sheet1'!$L$16"}</definedName>
    <definedName name="__B1" hidden="1">{"'Sheet1'!$L$16"}</definedName>
    <definedName name="__ban2" hidden="1">{"'Sheet1'!$L$16"}</definedName>
    <definedName name="__h1" hidden="1">{"'Sheet1'!$L$16"}</definedName>
    <definedName name="__hsm2">1.1289</definedName>
    <definedName name="__hu1" hidden="1">{"'Sheet1'!$L$16"}</definedName>
    <definedName name="__hu2" hidden="1">{"'Sheet1'!$L$16"}</definedName>
    <definedName name="__hu5" hidden="1">{"'Sheet1'!$L$16"}</definedName>
    <definedName name="__hu6" hidden="1">{"'Sheet1'!$L$16"}</definedName>
    <definedName name="__isc1">0.035</definedName>
    <definedName name="__isc2">0.02</definedName>
    <definedName name="__isc3">0.054</definedName>
    <definedName name="__M36" hidden="1">{"'Sheet1'!$L$16"}</definedName>
    <definedName name="__NSO2" hidden="1">{"'Sheet1'!$L$16"}</definedName>
    <definedName name="__PA3"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hidden="1">{"'Sheet1'!$L$16"}</definedName>
    <definedName name="_40x4">5100</definedName>
    <definedName name="_a1" hidden="1">{"'Sheet1'!$L$16"}</definedName>
    <definedName name="_B1" hidden="1">{"'Sheet1'!$L$16"}</definedName>
    <definedName name="_ban2" hidden="1">{"'Sheet1'!$L$16"}</definedName>
    <definedName name="_Fill" hidden="1">#REF!</definedName>
    <definedName name="_xlnm._FilterDatabase" hidden="1">#REF!</definedName>
    <definedName name="_h1" hidden="1">{"'Sheet1'!$L$16"}</definedName>
    <definedName name="_hsm2">1.1289</definedName>
    <definedName name="_hu1" hidden="1">{"'Sheet1'!$L$16"}</definedName>
    <definedName name="_hu2" hidden="1">{"'Sheet1'!$L$16"}</definedName>
    <definedName name="_hu5" hidden="1">{"'Sheet1'!$L$16"}</definedName>
    <definedName name="_hu6" hidden="1">{"'Sheet1'!$L$16"}</definedName>
    <definedName name="_isc1">0.035</definedName>
    <definedName name="_isc2">0.02</definedName>
    <definedName name="_isc3">0.054</definedName>
    <definedName name="_Key1" hidden="1">#REF!</definedName>
    <definedName name="_Key2" hidden="1">#REF!</definedName>
    <definedName name="_M36" hidden="1">{"'Sheet1'!$L$16"}</definedName>
    <definedName name="_NSO2" hidden="1">{"'Sheet1'!$L$16"}</definedName>
    <definedName name="_Order1" hidden="1">255</definedName>
    <definedName name="_Order2" hidden="1">255</definedName>
    <definedName name="_PA3" hidden="1">{"'Sheet1'!$L$16"}</definedName>
    <definedName name="_Pl2" hidden="1">{"'Sheet1'!$L$16"}</definedName>
    <definedName name="_PL3" hidden="1">#REF!</definedName>
    <definedName name="_SOC10">0.3456</definedName>
    <definedName name="_SOC8">0.2827</definedName>
    <definedName name="_Sort" hidden="1">#REF!</definedName>
    <definedName name="_Sta1">531.877</definedName>
    <definedName name="_Sta2">561.952</definedName>
    <definedName name="_Sta3">712.202</definedName>
    <definedName name="_Sta4">762.202</definedName>
    <definedName name="_Tru21" hidden="1">{"'Sheet1'!$L$16"}</definedName>
    <definedName name="a" hidden="1">{"'Sheet1'!$L$16"}</definedName>
    <definedName name="aa">#REF!</definedName>
    <definedName name="anscount" hidden="1">3</definedName>
    <definedName name="aq">[1]Sheet1!$D$14</definedName>
    <definedName name="as">[1]Sheet1!$E$15</definedName>
    <definedName name="ATGT" hidden="1">{"'Sheet1'!$L$16"}</definedName>
    <definedName name="B.nuamat">7.25</definedName>
    <definedName name="bdd">1.5</definedName>
    <definedName name="Bm">3.5</definedName>
    <definedName name="Bn">6.5</definedName>
    <definedName name="Bulongma">8700</definedName>
    <definedName name="C.doc1">540</definedName>
    <definedName name="C.doc2">740</definedName>
    <definedName name="CACAU">298161</definedName>
    <definedName name="CDTK_tim">31.77</definedName>
    <definedName name="CLVC3">0.1</definedName>
    <definedName name="CoCauN" hidden="1">{"'Sheet1'!$L$16"}</definedName>
    <definedName name="Code" hidden="1">#REF!</definedName>
    <definedName name="Cotsatma">9726</definedName>
    <definedName name="Cotthepma">9726</definedName>
    <definedName name="CP" hidden="1">#REF!</definedName>
    <definedName name="CTCT1" hidden="1">{"'Sheet1'!$L$16"}</definedName>
    <definedName name="chitietbgiang2" hidden="1">{"'Sheet1'!$L$16"}</definedName>
    <definedName name="chung">66</definedName>
    <definedName name="dam">78000</definedName>
    <definedName name="data1" hidden="1">#REF!</definedName>
    <definedName name="data2" hidden="1">#REF!</definedName>
    <definedName name="data3" hidden="1">#REF!</definedName>
    <definedName name="DataFilter">[2]!DataFilter</definedName>
    <definedName name="DataSort">[2]!DataSort</definedName>
    <definedName name="DCL_22">12117600</definedName>
    <definedName name="DCL_35">25490000</definedName>
    <definedName name="dddem">0.1</definedName>
    <definedName name="Discount" hidden="1">#REF!</definedName>
    <definedName name="display_area_2" hidden="1">#REF!</definedName>
    <definedName name="docdoc">0.03125</definedName>
    <definedName name="dotcong">1</definedName>
    <definedName name="ds" hidden="1">{#N/A,#N/A,FALSE,"Chi tiÆt"}</definedName>
    <definedName name="dsh" hidden="1">#REF!</definedName>
    <definedName name="E.chandoc">8.875</definedName>
    <definedName name="E.PC">10.438</definedName>
    <definedName name="E.PVI">12</definedName>
    <definedName name="FCode" hidden="1">#REF!</definedName>
    <definedName name="FI_12">4820</definedName>
    <definedName name="g" hidden="1">{"'Sheet1'!$L$16"}</definedName>
    <definedName name="GoBack">[2]Sheet1!GoBack</definedName>
    <definedName name="h" hidden="1">{"'Sheet1'!$L$16"}</definedName>
    <definedName name="Hdao">0.3</definedName>
    <definedName name="Hdap">5.2</definedName>
    <definedName name="Heä_soá_laép_xaø_H">1.7</definedName>
    <definedName name="HiddenRows" hidden="1">#REF!</definedName>
    <definedName name="hoc">55000</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vl">1</definedName>
    <definedName name="hsvl2">1</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hidden="1">{"'Sheet1'!$L$16"}</definedName>
    <definedName name="HUU" hidden="1">{"'Sheet1'!$L$16"}</definedName>
    <definedName name="huy" hidden="1">{"'Sheet1'!$L$16"}</definedName>
    <definedName name="j" hidden="1">{"'Sheet1'!$L$16"}</definedName>
    <definedName name="k" hidden="1">{"'Sheet1'!$L$16"}</definedName>
    <definedName name="ksbn" hidden="1">{"'Sheet1'!$L$16"}</definedName>
    <definedName name="kshn" hidden="1">{"'Sheet1'!$L$16"}</definedName>
    <definedName name="ksls" hidden="1">{"'Sheet1'!$L$16"}</definedName>
    <definedName name="khac">2</definedName>
    <definedName name="khongtruotgia" hidden="1">{"'Sheet1'!$L$16"}</definedName>
    <definedName name="l" hidden="1">{"'Sheet1'!$L$16"}</definedName>
    <definedName name="L63x6">5800</definedName>
    <definedName name="lan" hidden="1">{#N/A,#N/A,TRUE,"BT M200 da 10x20"}</definedName>
    <definedName name="langson" hidden="1">{"'Sheet1'!$L$16"}</definedName>
    <definedName name="LBS_22">107800000</definedName>
    <definedName name="lk" hidden="1">#REF!</definedName>
    <definedName name="m" hidden="1">{"'Sheet1'!$L$16"}</definedName>
    <definedName name="mo" hidden="1">{"'Sheet1'!$L$16"}</definedName>
    <definedName name="moi" hidden="1">{"'Sheet1'!$L$16"}</definedName>
    <definedName name="n" hidden="1">{"'Sheet1'!$L$16"}</definedName>
    <definedName name="OrderTable" hidden="1">#REF!</definedName>
    <definedName name="PAIII_" hidden="1">{"'Sheet1'!$L$16"}</definedName>
    <definedName name="PMS" hidden="1">{"'Sheet1'!$L$16"}</definedName>
    <definedName name="_xlnm.Print_Area" localSheetId="1">'PHU LUC 4.NSTW'!$A$4:$AB$77</definedName>
    <definedName name="_xlnm.Print_Area" localSheetId="2">'PHU LUC 5. CDNSDP2016-2020'!$A$5:$AE$263</definedName>
    <definedName name="_xlnm.Print_Area" localSheetId="3">'PHU LUC 6. Kêu gọi đầu tư'!$A$2:$J$43</definedName>
    <definedName name="_xlnm.Print_Area" localSheetId="0">'PHU LUC 7. Tổng hợp'!$A$2:$D$8</definedName>
    <definedName name="_xlnm.Print_Titles" localSheetId="2">'PHU LUC 5. CDNSDP2016-2020'!$8:$14</definedName>
    <definedName name="ProdForm" hidden="1">#REF!</definedName>
    <definedName name="Product" hidden="1">#REF!</definedName>
    <definedName name="rate">14000</definedName>
    <definedName name="RCArea" hidden="1">#REF!</definedName>
    <definedName name="S.dinh">640</definedName>
    <definedName name="Spanner_Auto_File">"C:\My Documents\tinh cdo.x2a"</definedName>
    <definedName name="SpecialPrice" hidden="1">#REF!</definedName>
    <definedName name="t" hidden="1">{"'Sheet1'!$L$16"}</definedName>
    <definedName name="Tang">100</definedName>
    <definedName name="TaxTV">10%</definedName>
    <definedName name="TaxXL">5%</definedName>
    <definedName name="tbl_ProdInfo" hidden="1">#REF!</definedName>
    <definedName name="Tiepdiama">9500</definedName>
    <definedName name="ttttt" hidden="1">{"'Sheet1'!$L$16"}</definedName>
    <definedName name="TTTTTTTTT" hidden="1">{"'Sheet1'!$L$16"}</definedName>
    <definedName name="ttttttttttt" hidden="1">{"'Sheet1'!$L$16"}</definedName>
    <definedName name="tuyennhanh" hidden="1">{"'Sheet1'!$L$16"}</definedName>
    <definedName name="tha" hidden="1">{"'Sheet1'!$L$16"}</definedName>
    <definedName name="thepma">10500</definedName>
    <definedName name="thue">6</definedName>
    <definedName name="u" hidden="1">{"'Sheet1'!$L$16"}</definedName>
    <definedName name="ư" hidden="1">{"'Sheet1'!$L$16"}</definedName>
    <definedName name="v" hidden="1">{"'Sheet1'!$L$16"}</definedName>
    <definedName name="VAÄT_LIEÄU">"nhandongia"</definedName>
    <definedName name="vcoto" hidden="1">{"'Sheet1'!$L$16"}</definedName>
    <definedName name="Viet" hidden="1">{"'Sheet1'!$L$16"}</definedName>
    <definedName name="WIRE1">5</definedName>
    <definedName name="wrn.aaa." hidden="1">{#N/A,#N/A,FALSE,"Sheet1";#N/A,#N/A,FALSE,"Sheet1";#N/A,#N/A,FALSE,"Sheet1"}</definedName>
    <definedName name="wrn.Bang._.ke._.nhan._.hang." hidden="1">{#N/A,#N/A,FALSE,"Ke khai NH"}</definedName>
    <definedName name="wrn.cong." hidden="1">{#N/A,#N/A,FALSE,"Sheet1"}</definedName>
    <definedName name="wrn.Che._.do._.duoc._.huong." hidden="1">{#N/A,#N/A,FALSE,"BN (2)"}</definedName>
    <definedName name="wrn.chi._.tiÆt." hidden="1">{#N/A,#N/A,FALSE,"Chi tiÆt"}</definedName>
    <definedName name="wrn.Giáy._.bao._.no." hidden="1">{#N/A,#N/A,FALSE,"BN"}</definedName>
    <definedName name="wrn.vd." hidden="1">{#N/A,#N/A,TRUE,"BT M200 da 10x20"}</definedName>
    <definedName name="XBCNCKT">5600</definedName>
    <definedName name="XCCT">0.5</definedName>
    <definedName name="xls" hidden="1">{"'Sheet1'!$L$16"}</definedName>
    <definedName name="xlttbninh" hidden="1">{"'Sheet1'!$L$16"}</definedName>
    <definedName name="XTKKTTC">7500</definedName>
  </definedNames>
  <calcPr calcId="152511"/>
</workbook>
</file>

<file path=xl/calcChain.xml><?xml version="1.0" encoding="utf-8"?>
<calcChain xmlns="http://schemas.openxmlformats.org/spreadsheetml/2006/main">
  <c r="P28" i="13" l="1"/>
  <c r="O28" i="13"/>
  <c r="J40" i="13"/>
  <c r="I7" i="13"/>
  <c r="F27" i="13"/>
  <c r="E39" i="13"/>
  <c r="G39" i="13" s="1"/>
  <c r="G27" i="13" s="1"/>
  <c r="I37" i="13"/>
  <c r="I22" i="13"/>
  <c r="I21" i="13" s="1"/>
  <c r="I26" i="13"/>
  <c r="I33" i="13"/>
  <c r="E40" i="13" l="1"/>
  <c r="Q45" i="14" l="1"/>
  <c r="R45" i="14"/>
  <c r="S45" i="14"/>
  <c r="T45" i="14"/>
  <c r="U45" i="14"/>
  <c r="V45" i="14"/>
  <c r="W45" i="14"/>
  <c r="X45" i="14"/>
  <c r="Y45" i="14"/>
  <c r="Z45" i="14"/>
  <c r="AA45" i="14"/>
  <c r="P45" i="14"/>
  <c r="AA42" i="14"/>
  <c r="T42" i="14"/>
  <c r="X74" i="14" l="1"/>
  <c r="X73" i="14" s="1"/>
  <c r="R74" i="14"/>
  <c r="R73" i="14" s="1"/>
  <c r="AA73" i="14"/>
  <c r="Y73" i="14"/>
  <c r="W73" i="14"/>
  <c r="V73" i="14"/>
  <c r="U73" i="14"/>
  <c r="S73" i="14"/>
  <c r="Q73" i="14"/>
  <c r="P73" i="14"/>
  <c r="O73" i="14"/>
  <c r="N73" i="14"/>
  <c r="M73" i="14"/>
  <c r="L73" i="14"/>
  <c r="K73" i="14"/>
  <c r="J73" i="14"/>
  <c r="H73" i="14"/>
  <c r="G73" i="14"/>
  <c r="E38" i="13"/>
  <c r="I38" i="13" l="1"/>
  <c r="I27" i="13" s="1"/>
  <c r="I6" i="13" s="1"/>
  <c r="I42" i="13" s="1"/>
  <c r="E27" i="13"/>
  <c r="J27" i="13"/>
  <c r="Z74" i="14"/>
  <c r="Z73" i="14" s="1"/>
  <c r="S42" i="12"/>
  <c r="T42" i="12"/>
  <c r="W42" i="12"/>
  <c r="X42" i="12"/>
  <c r="Z42" i="12"/>
  <c r="AA42" i="12"/>
  <c r="AB42" i="12"/>
  <c r="AC42" i="12"/>
  <c r="AD42" i="12"/>
  <c r="Q42" i="12"/>
  <c r="H21" i="14" l="1"/>
  <c r="I16" i="14"/>
  <c r="G17" i="14"/>
  <c r="H17" i="14"/>
  <c r="J17" i="14"/>
  <c r="K17" i="14"/>
  <c r="L17" i="14"/>
  <c r="M17" i="14"/>
  <c r="N17" i="14"/>
  <c r="O17" i="14"/>
  <c r="Q17" i="14"/>
  <c r="R17" i="14"/>
  <c r="S17" i="14"/>
  <c r="U17" i="14"/>
  <c r="V17" i="14"/>
  <c r="W17" i="14"/>
  <c r="Y17" i="14"/>
  <c r="P18" i="14"/>
  <c r="P17" i="14" s="1"/>
  <c r="T18" i="14"/>
  <c r="T17" i="14" s="1"/>
  <c r="X18" i="14"/>
  <c r="X17" i="14" s="1"/>
  <c r="Z19" i="14"/>
  <c r="Z16" i="14" s="1"/>
  <c r="AA19" i="14"/>
  <c r="AA16" i="14" s="1"/>
  <c r="G21" i="14"/>
  <c r="I21" i="14"/>
  <c r="I20" i="14" s="1"/>
  <c r="J21" i="14"/>
  <c r="K21" i="14"/>
  <c r="L21" i="14"/>
  <c r="M21" i="14"/>
  <c r="N21" i="14"/>
  <c r="O21" i="14"/>
  <c r="P21" i="14"/>
  <c r="Q21" i="14"/>
  <c r="R21" i="14"/>
  <c r="S21" i="14"/>
  <c r="U21" i="14"/>
  <c r="W21" i="14"/>
  <c r="Y21" i="14"/>
  <c r="Z21" i="14"/>
  <c r="AA21" i="14"/>
  <c r="T22" i="14"/>
  <c r="T21" i="14" s="1"/>
  <c r="G26" i="14"/>
  <c r="H26" i="14"/>
  <c r="I26" i="14"/>
  <c r="J26" i="14"/>
  <c r="K26" i="14"/>
  <c r="L26" i="14"/>
  <c r="M26" i="14"/>
  <c r="N26" i="14"/>
  <c r="O26" i="14"/>
  <c r="P26" i="14"/>
  <c r="Q26" i="14"/>
  <c r="R26" i="14"/>
  <c r="S26" i="14"/>
  <c r="T26" i="14"/>
  <c r="U26" i="14"/>
  <c r="V26" i="14"/>
  <c r="W26" i="14"/>
  <c r="X26" i="14"/>
  <c r="Y26" i="14"/>
  <c r="Z26" i="14"/>
  <c r="AA26" i="14"/>
  <c r="G30" i="14"/>
  <c r="G28" i="14" s="1"/>
  <c r="H30" i="14"/>
  <c r="H28" i="14" s="1"/>
  <c r="I30" i="14"/>
  <c r="I28" i="14" s="1"/>
  <c r="J30" i="14"/>
  <c r="J28" i="14" s="1"/>
  <c r="K30" i="14"/>
  <c r="K28" i="14" s="1"/>
  <c r="M30" i="14"/>
  <c r="M28" i="14" s="1"/>
  <c r="O30" i="14"/>
  <c r="O28" i="14" s="1"/>
  <c r="R30" i="14"/>
  <c r="R28" i="14" s="1"/>
  <c r="S30" i="14"/>
  <c r="S28" i="14" s="1"/>
  <c r="V30" i="14"/>
  <c r="V28" i="14" s="1"/>
  <c r="W30" i="14"/>
  <c r="W28" i="14" s="1"/>
  <c r="Y30" i="14"/>
  <c r="Y28" i="14" s="1"/>
  <c r="Z30" i="14"/>
  <c r="Z28" i="14" s="1"/>
  <c r="AA30" i="14"/>
  <c r="AA28" i="14" s="1"/>
  <c r="L31" i="14"/>
  <c r="P31" i="14" s="1"/>
  <c r="N31" i="14"/>
  <c r="N30" i="14" s="1"/>
  <c r="N28" i="14" s="1"/>
  <c r="Q31" i="14"/>
  <c r="Q30" i="14" s="1"/>
  <c r="Q28" i="14" s="1"/>
  <c r="X31" i="14"/>
  <c r="X30" i="14" s="1"/>
  <c r="X28" i="14" s="1"/>
  <c r="H33" i="14"/>
  <c r="H32" i="14" s="1"/>
  <c r="J33" i="14"/>
  <c r="J32" i="14" s="1"/>
  <c r="K33" i="14"/>
  <c r="K32" i="14" s="1"/>
  <c r="L33" i="14"/>
  <c r="L32" i="14" s="1"/>
  <c r="M33" i="14"/>
  <c r="M32" i="14" s="1"/>
  <c r="N33" i="14"/>
  <c r="N32" i="14" s="1"/>
  <c r="O33" i="14"/>
  <c r="O32" i="14" s="1"/>
  <c r="R33" i="14"/>
  <c r="R32" i="14" s="1"/>
  <c r="S33" i="14"/>
  <c r="S32" i="14" s="1"/>
  <c r="U33" i="14"/>
  <c r="U32" i="14" s="1"/>
  <c r="G35" i="14"/>
  <c r="G33" i="14" s="1"/>
  <c r="G32" i="14" s="1"/>
  <c r="P35" i="14"/>
  <c r="P33" i="14" s="1"/>
  <c r="P32" i="14" s="1"/>
  <c r="T35" i="14"/>
  <c r="AC36" i="14"/>
  <c r="Q37" i="14"/>
  <c r="Q33" i="14" s="1"/>
  <c r="Q32" i="14" s="1"/>
  <c r="T37" i="14"/>
  <c r="AB37" i="14"/>
  <c r="G45" i="14"/>
  <c r="G39" i="14" s="1"/>
  <c r="H45" i="14"/>
  <c r="H39" i="14" s="1"/>
  <c r="I45" i="14"/>
  <c r="I39" i="14" s="1"/>
  <c r="J45" i="14"/>
  <c r="J39" i="14" s="1"/>
  <c r="K45" i="14"/>
  <c r="K39" i="14" s="1"/>
  <c r="L45" i="14"/>
  <c r="L39" i="14" s="1"/>
  <c r="M45" i="14"/>
  <c r="M39" i="14" s="1"/>
  <c r="N45" i="14"/>
  <c r="N39" i="14" s="1"/>
  <c r="O45" i="14"/>
  <c r="O39" i="14" s="1"/>
  <c r="P39" i="14"/>
  <c r="Q39" i="14"/>
  <c r="R39" i="14"/>
  <c r="S39" i="14"/>
  <c r="T39" i="14"/>
  <c r="U39" i="14"/>
  <c r="V39" i="14"/>
  <c r="W39" i="14"/>
  <c r="X39" i="14"/>
  <c r="Y39" i="14"/>
  <c r="Z39" i="14"/>
  <c r="AA39" i="14"/>
  <c r="G51" i="14"/>
  <c r="G49" i="14" s="1"/>
  <c r="H51" i="14"/>
  <c r="H49" i="14" s="1"/>
  <c r="I51" i="14"/>
  <c r="I49" i="14" s="1"/>
  <c r="J51" i="14"/>
  <c r="J49" i="14" s="1"/>
  <c r="K51" i="14"/>
  <c r="K49" i="14" s="1"/>
  <c r="L51" i="14"/>
  <c r="L49" i="14" s="1"/>
  <c r="M51" i="14"/>
  <c r="M49" i="14" s="1"/>
  <c r="R51" i="14"/>
  <c r="R49" i="14" s="1"/>
  <c r="S51" i="14"/>
  <c r="S49" i="14" s="1"/>
  <c r="T51" i="14"/>
  <c r="T49" i="14" s="1"/>
  <c r="U51" i="14"/>
  <c r="U49" i="14" s="1"/>
  <c r="V51" i="14"/>
  <c r="V49" i="14" s="1"/>
  <c r="W51" i="14"/>
  <c r="W49" i="14" s="1"/>
  <c r="X51" i="14"/>
  <c r="X49" i="14" s="1"/>
  <c r="Y51" i="14"/>
  <c r="Y49" i="14" s="1"/>
  <c r="Z51" i="14"/>
  <c r="Z49" i="14" s="1"/>
  <c r="AA51" i="14"/>
  <c r="AA49" i="14" s="1"/>
  <c r="N52" i="14"/>
  <c r="N51" i="14" s="1"/>
  <c r="N49" i="14" s="1"/>
  <c r="O52" i="14"/>
  <c r="O51" i="14" s="1"/>
  <c r="O49" i="14" s="1"/>
  <c r="P52" i="14"/>
  <c r="P51" i="14" s="1"/>
  <c r="P49" i="14" s="1"/>
  <c r="Q52" i="14"/>
  <c r="Q51" i="14" s="1"/>
  <c r="Q49" i="14" s="1"/>
  <c r="AC52" i="14"/>
  <c r="F53" i="14"/>
  <c r="G53" i="14"/>
  <c r="H53" i="14"/>
  <c r="I53" i="14"/>
  <c r="J53" i="14"/>
  <c r="K53" i="14"/>
  <c r="L53" i="14"/>
  <c r="M53" i="14"/>
  <c r="N53" i="14"/>
  <c r="O53" i="14"/>
  <c r="P53" i="14"/>
  <c r="Q53" i="14"/>
  <c r="R53" i="14"/>
  <c r="S53" i="14"/>
  <c r="T53" i="14"/>
  <c r="U53" i="14"/>
  <c r="V53" i="14"/>
  <c r="W53" i="14"/>
  <c r="X53" i="14"/>
  <c r="Y53" i="14"/>
  <c r="Z53" i="14"/>
  <c r="AA53" i="14"/>
  <c r="G58" i="14"/>
  <c r="H58" i="14"/>
  <c r="I58" i="14"/>
  <c r="J58" i="14"/>
  <c r="K58" i="14"/>
  <c r="L58" i="14"/>
  <c r="M58" i="14"/>
  <c r="N58" i="14"/>
  <c r="O58" i="14"/>
  <c r="R58" i="14"/>
  <c r="T58" i="14"/>
  <c r="U58" i="14"/>
  <c r="V58" i="14"/>
  <c r="W58" i="14"/>
  <c r="Y58" i="14"/>
  <c r="Z58" i="14"/>
  <c r="AA58" i="14"/>
  <c r="P60" i="14"/>
  <c r="P58" i="14" s="1"/>
  <c r="Q60" i="14"/>
  <c r="S60" i="14" s="1"/>
  <c r="S58" i="14" s="1"/>
  <c r="X60" i="14"/>
  <c r="X58" i="14" s="1"/>
  <c r="G61" i="14"/>
  <c r="H61" i="14"/>
  <c r="H56" i="14" s="1"/>
  <c r="I61" i="14"/>
  <c r="J61" i="14"/>
  <c r="K61" i="14"/>
  <c r="L61" i="14"/>
  <c r="L56" i="14" s="1"/>
  <c r="M61" i="14"/>
  <c r="N61" i="14"/>
  <c r="O61" i="14"/>
  <c r="P61" i="14"/>
  <c r="Q61" i="14"/>
  <c r="R61" i="14"/>
  <c r="S61" i="14"/>
  <c r="V61" i="14"/>
  <c r="W61" i="14"/>
  <c r="X61" i="14"/>
  <c r="Y61" i="14"/>
  <c r="Z61" i="14"/>
  <c r="AA61" i="14"/>
  <c r="U63" i="14"/>
  <c r="U61" i="14" s="1"/>
  <c r="G66" i="14"/>
  <c r="G64" i="14" s="1"/>
  <c r="I66" i="14"/>
  <c r="I64" i="14" s="1"/>
  <c r="J66" i="14"/>
  <c r="J64" i="14" s="1"/>
  <c r="K66" i="14"/>
  <c r="K64" i="14" s="1"/>
  <c r="L66" i="14"/>
  <c r="L64" i="14" s="1"/>
  <c r="M66" i="14"/>
  <c r="M64" i="14" s="1"/>
  <c r="N66" i="14"/>
  <c r="N64" i="14" s="1"/>
  <c r="O66" i="14"/>
  <c r="O64" i="14" s="1"/>
  <c r="P66" i="14"/>
  <c r="P64" i="14" s="1"/>
  <c r="R66" i="14"/>
  <c r="R64" i="14" s="1"/>
  <c r="S66" i="14"/>
  <c r="S64" i="14" s="1"/>
  <c r="U66" i="14"/>
  <c r="U64" i="14" s="1"/>
  <c r="V66" i="14"/>
  <c r="V64" i="14" s="1"/>
  <c r="W66" i="14"/>
  <c r="W64" i="14" s="1"/>
  <c r="Y66" i="14"/>
  <c r="Y64" i="14" s="1"/>
  <c r="Z66" i="14"/>
  <c r="Z64" i="14" s="1"/>
  <c r="AA66" i="14"/>
  <c r="AA64" i="14" s="1"/>
  <c r="H68" i="14"/>
  <c r="H66" i="14" s="1"/>
  <c r="H64" i="14" s="1"/>
  <c r="Q68" i="14"/>
  <c r="Q66" i="14" s="1"/>
  <c r="Q64" i="14" s="1"/>
  <c r="T68" i="14"/>
  <c r="T66" i="14" s="1"/>
  <c r="T64" i="14" s="1"/>
  <c r="X68" i="14"/>
  <c r="X66" i="14" s="1"/>
  <c r="X64" i="14" s="1"/>
  <c r="G71" i="14"/>
  <c r="G70" i="14" s="1"/>
  <c r="G69" i="14" s="1"/>
  <c r="H71" i="14"/>
  <c r="H70" i="14" s="1"/>
  <c r="H69" i="14" s="1"/>
  <c r="J71" i="14"/>
  <c r="J70" i="14" s="1"/>
  <c r="J69" i="14" s="1"/>
  <c r="K71" i="14"/>
  <c r="K70" i="14" s="1"/>
  <c r="K69" i="14" s="1"/>
  <c r="L71" i="14"/>
  <c r="L70" i="14" s="1"/>
  <c r="L69" i="14" s="1"/>
  <c r="M71" i="14"/>
  <c r="M70" i="14" s="1"/>
  <c r="M69" i="14" s="1"/>
  <c r="N71" i="14"/>
  <c r="N70" i="14" s="1"/>
  <c r="N69" i="14" s="1"/>
  <c r="O71" i="14"/>
  <c r="O70" i="14" s="1"/>
  <c r="O69" i="14" s="1"/>
  <c r="P71" i="14"/>
  <c r="P70" i="14" s="1"/>
  <c r="P69" i="14" s="1"/>
  <c r="R71" i="14"/>
  <c r="R70" i="14" s="1"/>
  <c r="R69" i="14" s="1"/>
  <c r="S71" i="14"/>
  <c r="S70" i="14" s="1"/>
  <c r="S69" i="14" s="1"/>
  <c r="T71" i="14"/>
  <c r="T70" i="14" s="1"/>
  <c r="T69" i="14" s="1"/>
  <c r="AD69" i="14" s="1"/>
  <c r="V71" i="14"/>
  <c r="V70" i="14" s="1"/>
  <c r="V69" i="14" s="1"/>
  <c r="W71" i="14"/>
  <c r="W70" i="14" s="1"/>
  <c r="W69" i="14" s="1"/>
  <c r="X71" i="14"/>
  <c r="X70" i="14" s="1"/>
  <c r="X69" i="14" s="1"/>
  <c r="Y71" i="14"/>
  <c r="Y70" i="14" s="1"/>
  <c r="Y69" i="14" s="1"/>
  <c r="Z71" i="14"/>
  <c r="Z70" i="14" s="1"/>
  <c r="Z69" i="14" s="1"/>
  <c r="AA71" i="14"/>
  <c r="AA70" i="14" s="1"/>
  <c r="AA69" i="14" s="1"/>
  <c r="Q72" i="14"/>
  <c r="Q71" i="14" s="1"/>
  <c r="Q70" i="14" s="1"/>
  <c r="Q69" i="14" s="1"/>
  <c r="U72" i="14"/>
  <c r="U71" i="14" s="1"/>
  <c r="U70" i="14" s="1"/>
  <c r="U69" i="14" s="1"/>
  <c r="AC72" i="14"/>
  <c r="F21" i="13"/>
  <c r="G21" i="13"/>
  <c r="E21" i="13"/>
  <c r="J21" i="13" s="1"/>
  <c r="F7" i="13"/>
  <c r="G7" i="13"/>
  <c r="G6" i="13" s="1"/>
  <c r="G42" i="13" s="1"/>
  <c r="E7" i="13"/>
  <c r="Y252" i="12"/>
  <c r="Z252" i="12"/>
  <c r="Q118" i="12"/>
  <c r="R116" i="12"/>
  <c r="S116" i="12"/>
  <c r="T116" i="12"/>
  <c r="U116" i="12"/>
  <c r="V116" i="12"/>
  <c r="W116" i="12"/>
  <c r="X116" i="12"/>
  <c r="Y116" i="12"/>
  <c r="Z116" i="12"/>
  <c r="AA116" i="12"/>
  <c r="AB116" i="12"/>
  <c r="AC116" i="12"/>
  <c r="AD116" i="12"/>
  <c r="Q116" i="12"/>
  <c r="Q86" i="12"/>
  <c r="V35" i="12"/>
  <c r="H86" i="12"/>
  <c r="C86" i="12"/>
  <c r="F6" i="13" l="1"/>
  <c r="J7" i="13"/>
  <c r="J6" i="13" s="1"/>
  <c r="J42" i="13" s="1"/>
  <c r="L43" i="13" s="1"/>
  <c r="E6" i="13"/>
  <c r="E42" i="13" s="1"/>
  <c r="AD53" i="14"/>
  <c r="AD64" i="14"/>
  <c r="C7" i="16"/>
  <c r="F42" i="13"/>
  <c r="W20" i="14"/>
  <c r="W19" i="14" s="1"/>
  <c r="W16" i="14" s="1"/>
  <c r="S20" i="14"/>
  <c r="S19" i="14" s="1"/>
  <c r="S16" i="14" s="1"/>
  <c r="O20" i="14"/>
  <c r="O19" i="14" s="1"/>
  <c r="O16" i="14" s="1"/>
  <c r="K20" i="14"/>
  <c r="K19" i="14" s="1"/>
  <c r="K16" i="14" s="1"/>
  <c r="H20" i="14"/>
  <c r="H19" i="14" s="1"/>
  <c r="H16" i="14" s="1"/>
  <c r="U20" i="14"/>
  <c r="U19" i="14" s="1"/>
  <c r="U16" i="14" s="1"/>
  <c r="P20" i="14"/>
  <c r="P19" i="14" s="1"/>
  <c r="P16" i="14" s="1"/>
  <c r="L20" i="14"/>
  <c r="L19" i="14" s="1"/>
  <c r="L16" i="14" s="1"/>
  <c r="G20" i="14"/>
  <c r="G19" i="14" s="1"/>
  <c r="G16" i="14" s="1"/>
  <c r="T20" i="14"/>
  <c r="T19" i="14" s="1"/>
  <c r="T16" i="14" s="1"/>
  <c r="Q20" i="14"/>
  <c r="Q19" i="14" s="1"/>
  <c r="Q16" i="14" s="1"/>
  <c r="M20" i="14"/>
  <c r="M19" i="14" s="1"/>
  <c r="M16" i="14" s="1"/>
  <c r="Y20" i="14"/>
  <c r="Y19" i="14" s="1"/>
  <c r="Y16" i="14" s="1"/>
  <c r="R20" i="14"/>
  <c r="R19" i="14" s="1"/>
  <c r="R16" i="14" s="1"/>
  <c r="N20" i="14"/>
  <c r="N19" i="14" s="1"/>
  <c r="N16" i="14" s="1"/>
  <c r="J19" i="14"/>
  <c r="J16" i="14" s="1"/>
  <c r="J20" i="14"/>
  <c r="T33" i="14"/>
  <c r="T32" i="14" s="1"/>
  <c r="K25" i="14"/>
  <c r="K24" i="14" s="1"/>
  <c r="G25" i="14"/>
  <c r="G24" i="14" s="1"/>
  <c r="AA56" i="14"/>
  <c r="Y56" i="14"/>
  <c r="AA38" i="14"/>
  <c r="S38" i="14"/>
  <c r="K38" i="14"/>
  <c r="T63" i="14"/>
  <c r="X56" i="14"/>
  <c r="P56" i="14"/>
  <c r="Z56" i="14"/>
  <c r="W56" i="14"/>
  <c r="U56" i="14"/>
  <c r="R56" i="14"/>
  <c r="N56" i="14"/>
  <c r="J56" i="14"/>
  <c r="Z38" i="14"/>
  <c r="V38" i="14"/>
  <c r="R38" i="14"/>
  <c r="L38" i="14"/>
  <c r="H38" i="14"/>
  <c r="AA25" i="14"/>
  <c r="AA24" i="14" s="1"/>
  <c r="AA15" i="14" s="1"/>
  <c r="W25" i="14"/>
  <c r="W24" i="14" s="1"/>
  <c r="S25" i="14"/>
  <c r="S24" i="14" s="1"/>
  <c r="O25" i="14"/>
  <c r="O24" i="14" s="1"/>
  <c r="X25" i="14"/>
  <c r="X24" i="14" s="1"/>
  <c r="R25" i="14"/>
  <c r="R24" i="14" s="1"/>
  <c r="S56" i="14"/>
  <c r="V56" i="14"/>
  <c r="O56" i="14"/>
  <c r="M56" i="14"/>
  <c r="K56" i="14"/>
  <c r="I56" i="14"/>
  <c r="G56" i="14"/>
  <c r="Y38" i="14"/>
  <c r="U38" i="14"/>
  <c r="M38" i="14"/>
  <c r="I38" i="14"/>
  <c r="Y25" i="14"/>
  <c r="Y24" i="14" s="1"/>
  <c r="M25" i="14"/>
  <c r="M24" i="14" s="1"/>
  <c r="I25" i="14"/>
  <c r="I24" i="14" s="1"/>
  <c r="I15" i="14" s="1"/>
  <c r="P30" i="14"/>
  <c r="P28" i="14" s="1"/>
  <c r="P25" i="14" s="1"/>
  <c r="P24" i="14" s="1"/>
  <c r="T31" i="14"/>
  <c r="T30" i="14" s="1"/>
  <c r="T28" i="14" s="1"/>
  <c r="T25" i="14" s="1"/>
  <c r="Q38" i="14"/>
  <c r="W38" i="14"/>
  <c r="G38" i="14"/>
  <c r="N38" i="14"/>
  <c r="J38" i="14"/>
  <c r="H25" i="14"/>
  <c r="H24" i="14" s="1"/>
  <c r="O38" i="14"/>
  <c r="Q25" i="14"/>
  <c r="Q24" i="14" s="1"/>
  <c r="X38" i="14"/>
  <c r="AE38" i="14" s="1"/>
  <c r="T38" i="14"/>
  <c r="P38" i="14"/>
  <c r="Z25" i="14"/>
  <c r="Z24" i="14" s="1"/>
  <c r="Z15" i="14" s="1"/>
  <c r="V25" i="14"/>
  <c r="V24" i="14" s="1"/>
  <c r="N25" i="14"/>
  <c r="N24" i="14" s="1"/>
  <c r="J25" i="14"/>
  <c r="J24" i="14" s="1"/>
  <c r="L30" i="14"/>
  <c r="L28" i="14" s="1"/>
  <c r="L25" i="14" s="1"/>
  <c r="L24" i="14" s="1"/>
  <c r="U31" i="14"/>
  <c r="U30" i="14" s="1"/>
  <c r="U28" i="14" s="1"/>
  <c r="U25" i="14" s="1"/>
  <c r="U24" i="14" s="1"/>
  <c r="V21" i="14"/>
  <c r="Q58" i="14"/>
  <c r="Q56" i="14" s="1"/>
  <c r="X21" i="14"/>
  <c r="C167" i="12"/>
  <c r="C99" i="12"/>
  <c r="V251" i="12"/>
  <c r="AD38" i="14" l="1"/>
  <c r="Y15" i="14"/>
  <c r="S15" i="14"/>
  <c r="P15" i="14"/>
  <c r="P14" i="14" s="1"/>
  <c r="W15" i="14"/>
  <c r="Q15" i="14"/>
  <c r="Y14" i="14"/>
  <c r="S14" i="14"/>
  <c r="V20" i="14"/>
  <c r="V19" i="14" s="1"/>
  <c r="V16" i="14" s="1"/>
  <c r="V15" i="14" s="1"/>
  <c r="V14" i="14" s="1"/>
  <c r="X20" i="14"/>
  <c r="X19" i="14" s="1"/>
  <c r="X16" i="14" s="1"/>
  <c r="X15" i="14" s="1"/>
  <c r="AA14" i="14"/>
  <c r="Z14" i="14"/>
  <c r="J15" i="14"/>
  <c r="J14" i="14" s="1"/>
  <c r="U15" i="14"/>
  <c r="U14" i="14" s="1"/>
  <c r="Q14" i="14"/>
  <c r="W14" i="14"/>
  <c r="N15" i="14"/>
  <c r="N14" i="14" s="1"/>
  <c r="R15" i="14"/>
  <c r="R14" i="14" s="1"/>
  <c r="M15" i="14"/>
  <c r="M14" i="14" s="1"/>
  <c r="K15" i="14"/>
  <c r="K14" i="14" s="1"/>
  <c r="H15" i="14"/>
  <c r="H14" i="14" s="1"/>
  <c r="T24" i="14"/>
  <c r="T15" i="14" s="1"/>
  <c r="AD15" i="14" s="1"/>
  <c r="T61" i="14"/>
  <c r="T56" i="14" s="1"/>
  <c r="AD56" i="14" s="1"/>
  <c r="F62" i="14"/>
  <c r="L15" i="14"/>
  <c r="L14" i="14" s="1"/>
  <c r="O15" i="14"/>
  <c r="O14" i="14" s="1"/>
  <c r="G15" i="14"/>
  <c r="G14" i="14" s="1"/>
  <c r="V199" i="12"/>
  <c r="W167" i="12"/>
  <c r="X167" i="12"/>
  <c r="Z167" i="12"/>
  <c r="AA167" i="12"/>
  <c r="AB167" i="12"/>
  <c r="AC167" i="12"/>
  <c r="AD167" i="12"/>
  <c r="H167" i="12"/>
  <c r="J167" i="12"/>
  <c r="K167" i="12"/>
  <c r="L167" i="12"/>
  <c r="M167" i="12"/>
  <c r="N167" i="12"/>
  <c r="O167" i="12"/>
  <c r="P167" i="12"/>
  <c r="Q167" i="12"/>
  <c r="S167" i="12"/>
  <c r="T167" i="12"/>
  <c r="U167" i="12"/>
  <c r="V164" i="12"/>
  <c r="V162" i="12"/>
  <c r="X14" i="14" l="1"/>
  <c r="AE14" i="14" s="1"/>
  <c r="AE15" i="14"/>
  <c r="T14" i="14"/>
  <c r="C5" i="16" s="1"/>
  <c r="W150" i="12"/>
  <c r="W149" i="12" s="1"/>
  <c r="X150" i="12"/>
  <c r="X149" i="12" s="1"/>
  <c r="Y150" i="12"/>
  <c r="Y149" i="12" s="1"/>
  <c r="Z150" i="12"/>
  <c r="Z149" i="12" s="1"/>
  <c r="AB150" i="12"/>
  <c r="AB149" i="12" s="1"/>
  <c r="V150" i="12"/>
  <c r="V149" i="12" s="1"/>
  <c r="W140" i="12"/>
  <c r="W138" i="12" s="1"/>
  <c r="X140" i="12"/>
  <c r="X138" i="12" s="1"/>
  <c r="Y140" i="12"/>
  <c r="Y138" i="12" s="1"/>
  <c r="Z140" i="12"/>
  <c r="Z138" i="12" s="1"/>
  <c r="AA140" i="12"/>
  <c r="AA138" i="12" s="1"/>
  <c r="V140" i="12"/>
  <c r="V138" i="12" s="1"/>
  <c r="V146" i="12"/>
  <c r="T216" i="12" l="1"/>
  <c r="R128" i="12"/>
  <c r="C192" i="12"/>
  <c r="C190" i="12"/>
  <c r="J190" i="12"/>
  <c r="K190" i="12"/>
  <c r="L190" i="12"/>
  <c r="M190" i="12"/>
  <c r="N190" i="12"/>
  <c r="O190" i="12"/>
  <c r="P190" i="12"/>
  <c r="Q190" i="12"/>
  <c r="R190" i="12"/>
  <c r="S190" i="12"/>
  <c r="T190" i="12"/>
  <c r="U190" i="12"/>
  <c r="V190" i="12"/>
  <c r="W190" i="12"/>
  <c r="X190" i="12"/>
  <c r="Y190" i="12"/>
  <c r="Z190" i="12"/>
  <c r="AA190" i="12"/>
  <c r="AB190" i="12"/>
  <c r="AC190" i="12"/>
  <c r="AD190" i="12"/>
  <c r="F190" i="12"/>
  <c r="H190" i="12"/>
  <c r="J187" i="12"/>
  <c r="K187" i="12"/>
  <c r="L187" i="12"/>
  <c r="M187" i="12"/>
  <c r="N187" i="12"/>
  <c r="O187" i="12"/>
  <c r="P187" i="12"/>
  <c r="Q187" i="12"/>
  <c r="R187" i="12"/>
  <c r="S187" i="12"/>
  <c r="T187" i="12"/>
  <c r="U187" i="12"/>
  <c r="V187" i="12"/>
  <c r="W187" i="12"/>
  <c r="X187" i="12"/>
  <c r="Y187" i="12"/>
  <c r="Z187" i="12"/>
  <c r="AA187" i="12"/>
  <c r="AB187" i="12"/>
  <c r="AC187" i="12"/>
  <c r="AD187" i="12"/>
  <c r="C187" i="12"/>
  <c r="H187" i="12"/>
  <c r="C182" i="12"/>
  <c r="C164" i="12"/>
  <c r="C162" i="12"/>
  <c r="C153" i="12"/>
  <c r="C150" i="12"/>
  <c r="C143" i="12"/>
  <c r="C140" i="12"/>
  <c r="C132" i="12"/>
  <c r="C127" i="12"/>
  <c r="C118" i="12"/>
  <c r="C116" i="12"/>
  <c r="C111" i="12"/>
  <c r="C97" i="12"/>
  <c r="C95" i="12"/>
  <c r="C84" i="12"/>
  <c r="C80" i="12"/>
  <c r="C71" i="12"/>
  <c r="C69" i="12"/>
  <c r="C63" i="12"/>
  <c r="C42" i="12"/>
  <c r="C36" i="12"/>
  <c r="C27" i="12"/>
  <c r="C224" i="12"/>
  <c r="C219" i="12"/>
  <c r="C199" i="12"/>
  <c r="AA261" i="12"/>
  <c r="U261" i="12"/>
  <c r="Q261" i="12"/>
  <c r="M261" i="12"/>
  <c r="L261" i="12"/>
  <c r="I261" i="12"/>
  <c r="AA260" i="12"/>
  <c r="U260" i="12"/>
  <c r="Q260" i="12"/>
  <c r="M260" i="12"/>
  <c r="L260" i="12"/>
  <c r="I260" i="12"/>
  <c r="AD259" i="12"/>
  <c r="AC259" i="12"/>
  <c r="AB259" i="12"/>
  <c r="X259" i="12"/>
  <c r="W259" i="12"/>
  <c r="V259" i="12"/>
  <c r="T259" i="12"/>
  <c r="S259" i="12"/>
  <c r="R259" i="12"/>
  <c r="P259" i="12"/>
  <c r="O259" i="12"/>
  <c r="N259" i="12"/>
  <c r="K259" i="12"/>
  <c r="H259" i="12"/>
  <c r="AA258" i="12"/>
  <c r="U258" i="12"/>
  <c r="R258" i="12"/>
  <c r="Q258" i="12" s="1"/>
  <c r="O258" i="12"/>
  <c r="M258" i="12"/>
  <c r="AA257" i="12"/>
  <c r="U257" i="12"/>
  <c r="R257" i="12"/>
  <c r="Q257" i="12" s="1"/>
  <c r="O257" i="12"/>
  <c r="M257" i="12"/>
  <c r="AA256" i="12"/>
  <c r="U256" i="12"/>
  <c r="R256" i="12"/>
  <c r="Q256" i="12" s="1"/>
  <c r="O256" i="12"/>
  <c r="M256" i="12"/>
  <c r="AA255" i="12"/>
  <c r="U255" i="12"/>
  <c r="R255" i="12"/>
  <c r="Q255" i="12" s="1"/>
  <c r="O255" i="12"/>
  <c r="M255" i="12"/>
  <c r="AD254" i="12"/>
  <c r="AC254" i="12"/>
  <c r="AB254" i="12"/>
  <c r="X254" i="12"/>
  <c r="W254" i="12"/>
  <c r="V254" i="12"/>
  <c r="T254" i="12"/>
  <c r="S254" i="12"/>
  <c r="P254" i="12"/>
  <c r="N254" i="12"/>
  <c r="L254" i="12"/>
  <c r="K254" i="12"/>
  <c r="I254" i="12"/>
  <c r="H254" i="12"/>
  <c r="H42" i="12"/>
  <c r="I42" i="12"/>
  <c r="J42" i="12"/>
  <c r="K42" i="12"/>
  <c r="L42" i="12"/>
  <c r="M42" i="12"/>
  <c r="N42" i="12"/>
  <c r="O42" i="12"/>
  <c r="P42" i="12"/>
  <c r="V183" i="12"/>
  <c r="H140" i="12"/>
  <c r="J140" i="12"/>
  <c r="K140" i="12"/>
  <c r="L140" i="12"/>
  <c r="M140" i="12"/>
  <c r="O140" i="12"/>
  <c r="Q140" i="12"/>
  <c r="Q138" i="12" s="1"/>
  <c r="R140" i="12"/>
  <c r="R138" i="12" s="1"/>
  <c r="S140" i="12"/>
  <c r="S138" i="12" s="1"/>
  <c r="T140" i="12"/>
  <c r="T138" i="12" s="1"/>
  <c r="U140" i="12"/>
  <c r="U138" i="12" s="1"/>
  <c r="AA143" i="12"/>
  <c r="AC140" i="12"/>
  <c r="AC138" i="12" s="1"/>
  <c r="AD140" i="12"/>
  <c r="AD138" i="12" s="1"/>
  <c r="AA118" i="12"/>
  <c r="AA111" i="12"/>
  <c r="AA99" i="12"/>
  <c r="AA97" i="12"/>
  <c r="AA95" i="12"/>
  <c r="AA86" i="12"/>
  <c r="AA80" i="12"/>
  <c r="AA71" i="12"/>
  <c r="AA69" i="12"/>
  <c r="AA63" i="12"/>
  <c r="AA35" i="12"/>
  <c r="AA27" i="12"/>
  <c r="AB35" i="12"/>
  <c r="AC35" i="12"/>
  <c r="AD35" i="12"/>
  <c r="AB27" i="12"/>
  <c r="AC27" i="12"/>
  <c r="AD27" i="12"/>
  <c r="W192" i="12"/>
  <c r="X192" i="12"/>
  <c r="Y192" i="12"/>
  <c r="Z192" i="12"/>
  <c r="AA192" i="12"/>
  <c r="AB192" i="12"/>
  <c r="AC192" i="12"/>
  <c r="AD192" i="12"/>
  <c r="W224" i="12"/>
  <c r="X224" i="12"/>
  <c r="Z224" i="12"/>
  <c r="AA224" i="12"/>
  <c r="AB224" i="12"/>
  <c r="AC224" i="12"/>
  <c r="AD224" i="12"/>
  <c r="V63" i="12"/>
  <c r="Y251" i="12"/>
  <c r="U251" i="12"/>
  <c r="AB268" i="12"/>
  <c r="AA268" i="12"/>
  <c r="Q268" i="12"/>
  <c r="U268" i="12"/>
  <c r="W270" i="12"/>
  <c r="V238" i="12"/>
  <c r="V272" i="12"/>
  <c r="Y272" i="12" s="1"/>
  <c r="H253" i="12" l="1"/>
  <c r="L259" i="12"/>
  <c r="L253" i="12" s="1"/>
  <c r="Q259" i="12"/>
  <c r="AA259" i="12"/>
  <c r="M259" i="12"/>
  <c r="I259" i="12"/>
  <c r="I253" i="12" s="1"/>
  <c r="C22" i="12"/>
  <c r="C126" i="12"/>
  <c r="C125" i="12" s="1"/>
  <c r="C198" i="12"/>
  <c r="C197" i="12" s="1"/>
  <c r="C62" i="12"/>
  <c r="C61" i="12" s="1"/>
  <c r="C94" i="12"/>
  <c r="C93" i="12" s="1"/>
  <c r="C186" i="12"/>
  <c r="C185" i="12" s="1"/>
  <c r="AC186" i="12"/>
  <c r="AC185" i="12" s="1"/>
  <c r="AA186" i="12"/>
  <c r="AA185" i="12" s="1"/>
  <c r="Y186" i="12"/>
  <c r="Y185" i="12" s="1"/>
  <c r="W186" i="12"/>
  <c r="W185" i="12" s="1"/>
  <c r="U186" i="12"/>
  <c r="S186" i="12"/>
  <c r="Q186" i="12"/>
  <c r="O186" i="12"/>
  <c r="M186" i="12"/>
  <c r="K186" i="12"/>
  <c r="K253" i="12"/>
  <c r="N253" i="12"/>
  <c r="S253" i="12"/>
  <c r="S252" i="12" s="1"/>
  <c r="V253" i="12"/>
  <c r="V252" i="12" s="1"/>
  <c r="X253" i="12"/>
  <c r="X252" i="12" s="1"/>
  <c r="AC253" i="12"/>
  <c r="AC252" i="12" s="1"/>
  <c r="M254" i="12"/>
  <c r="O254" i="12"/>
  <c r="O253" i="12" s="1"/>
  <c r="O252" i="12" s="1"/>
  <c r="W253" i="12"/>
  <c r="W252" i="12" s="1"/>
  <c r="P253" i="12"/>
  <c r="U259" i="12"/>
  <c r="C20" i="12"/>
  <c r="C149" i="12"/>
  <c r="C148" i="12" s="1"/>
  <c r="H186" i="12"/>
  <c r="C181" i="12"/>
  <c r="R254" i="12"/>
  <c r="R253" i="12" s="1"/>
  <c r="R252" i="12" s="1"/>
  <c r="T253" i="12"/>
  <c r="T252" i="12" s="1"/>
  <c r="AB253" i="12"/>
  <c r="AB252" i="12" s="1"/>
  <c r="AD253" i="12"/>
  <c r="AD252" i="12" s="1"/>
  <c r="U254" i="12"/>
  <c r="AA254" i="12"/>
  <c r="AD186" i="12"/>
  <c r="AD185" i="12" s="1"/>
  <c r="AB186" i="12"/>
  <c r="AB185" i="12" s="1"/>
  <c r="Z186" i="12"/>
  <c r="Z185" i="12" s="1"/>
  <c r="X186" i="12"/>
  <c r="X185" i="12" s="1"/>
  <c r="V186" i="12"/>
  <c r="T186" i="12"/>
  <c r="R186" i="12"/>
  <c r="P186" i="12"/>
  <c r="N186" i="12"/>
  <c r="L186" i="12"/>
  <c r="J186" i="12"/>
  <c r="Q254" i="12"/>
  <c r="C79" i="12"/>
  <c r="C78" i="12" s="1"/>
  <c r="C110" i="12"/>
  <c r="C109" i="12" s="1"/>
  <c r="C138" i="12"/>
  <c r="C137" i="12" s="1"/>
  <c r="C161" i="12"/>
  <c r="C160" i="12" s="1"/>
  <c r="C26" i="12"/>
  <c r="C25" i="12" s="1"/>
  <c r="U272" i="12"/>
  <c r="M253" i="12" l="1"/>
  <c r="M252" i="12" s="1"/>
  <c r="N252" i="12"/>
  <c r="H252" i="12"/>
  <c r="Q253" i="12"/>
  <c r="Q252" i="12" s="1"/>
  <c r="C21" i="12"/>
  <c r="C19" i="12" s="1"/>
  <c r="AA253" i="12"/>
  <c r="AA252" i="12" s="1"/>
  <c r="I252" i="12"/>
  <c r="AI252" i="12"/>
  <c r="AJ252" i="12" s="1"/>
  <c r="P252" i="12"/>
  <c r="L252" i="12"/>
  <c r="K252" i="12"/>
  <c r="U253" i="12"/>
  <c r="U252" i="12" s="1"/>
  <c r="AL252" i="12" s="1"/>
  <c r="C17" i="12"/>
  <c r="AB69" i="12"/>
  <c r="AC69" i="12"/>
  <c r="AD69" i="12"/>
  <c r="AB71" i="12"/>
  <c r="AC71" i="12"/>
  <c r="AD71" i="12"/>
  <c r="H268" i="12"/>
  <c r="I268" i="12"/>
  <c r="AA219" i="12"/>
  <c r="AB219" i="12"/>
  <c r="AC219" i="12"/>
  <c r="AD219" i="12"/>
  <c r="AA199" i="12"/>
  <c r="AB199" i="12"/>
  <c r="AC199" i="12"/>
  <c r="AC198" i="12" s="1"/>
  <c r="AC197" i="12" s="1"/>
  <c r="AD199" i="12"/>
  <c r="AA182" i="12"/>
  <c r="AA181" i="12" s="1"/>
  <c r="AB182" i="12"/>
  <c r="AB181" i="12" s="1"/>
  <c r="AC182" i="12"/>
  <c r="AC181" i="12" s="1"/>
  <c r="AD182" i="12"/>
  <c r="AD181" i="12" s="1"/>
  <c r="AA164" i="12"/>
  <c r="AC164" i="12"/>
  <c r="AD164" i="12"/>
  <c r="AB162" i="12"/>
  <c r="AC162" i="12"/>
  <c r="AA153" i="12"/>
  <c r="AB153" i="12"/>
  <c r="AC153" i="12"/>
  <c r="AD153" i="12"/>
  <c r="AC150" i="12"/>
  <c r="AC149" i="12" s="1"/>
  <c r="AD150" i="12"/>
  <c r="AD149" i="12" s="1"/>
  <c r="Y143" i="12"/>
  <c r="AB143" i="12"/>
  <c r="AC143" i="12"/>
  <c r="AD143" i="12"/>
  <c r="AC132" i="12"/>
  <c r="AD132" i="12"/>
  <c r="AB118" i="12"/>
  <c r="AC118" i="12"/>
  <c r="AD118" i="12"/>
  <c r="AC111" i="12"/>
  <c r="AA110" i="12"/>
  <c r="AA109" i="12" s="1"/>
  <c r="AB99" i="12"/>
  <c r="AC99" i="12"/>
  <c r="AD99" i="12"/>
  <c r="AB97" i="12"/>
  <c r="AC97" i="12"/>
  <c r="AD97" i="12"/>
  <c r="AC95" i="12"/>
  <c r="AA94" i="12"/>
  <c r="AA93" i="12" s="1"/>
  <c r="AB86" i="12"/>
  <c r="AC86" i="12"/>
  <c r="AD86" i="12"/>
  <c r="AC84" i="12"/>
  <c r="AC80" i="12"/>
  <c r="AB63" i="12"/>
  <c r="AA62" i="12"/>
  <c r="AA61" i="12" s="1"/>
  <c r="AA26" i="12"/>
  <c r="AA25" i="12" s="1"/>
  <c r="AB26" i="12"/>
  <c r="AC26" i="12"/>
  <c r="AD26" i="12"/>
  <c r="AB198" i="12" l="1"/>
  <c r="AB197" i="12" s="1"/>
  <c r="AA198" i="12"/>
  <c r="AA197" i="12" s="1"/>
  <c r="AB25" i="12"/>
  <c r="AC25" i="12"/>
  <c r="AD25" i="12"/>
  <c r="AC137" i="12"/>
  <c r="AD198" i="12"/>
  <c r="AD197" i="12" s="1"/>
  <c r="AB62" i="12"/>
  <c r="AB61" i="12" s="1"/>
  <c r="AA22" i="12"/>
  <c r="AC22" i="12"/>
  <c r="AD22" i="12"/>
  <c r="AB22" i="12"/>
  <c r="AC79" i="12"/>
  <c r="AC78" i="12" s="1"/>
  <c r="AC94" i="12"/>
  <c r="AC93" i="12" s="1"/>
  <c r="AC148" i="12"/>
  <c r="V69" i="12"/>
  <c r="V62" i="12" s="1"/>
  <c r="AB148" i="12"/>
  <c r="AD148" i="12"/>
  <c r="AC110" i="12"/>
  <c r="AC109" i="12" s="1"/>
  <c r="AC161" i="12"/>
  <c r="AC160" i="12" s="1"/>
  <c r="F22" i="12"/>
  <c r="G22" i="12"/>
  <c r="E22" i="12"/>
  <c r="F21" i="12"/>
  <c r="G21" i="12"/>
  <c r="E21" i="12"/>
  <c r="F20" i="12"/>
  <c r="G20" i="12"/>
  <c r="E20" i="12"/>
  <c r="I224" i="12"/>
  <c r="J224" i="12"/>
  <c r="K224" i="12"/>
  <c r="L224" i="12"/>
  <c r="M224" i="12"/>
  <c r="N224" i="12"/>
  <c r="O224" i="12"/>
  <c r="P224" i="12"/>
  <c r="Q224" i="12"/>
  <c r="S224" i="12"/>
  <c r="T224" i="12"/>
  <c r="H224" i="12"/>
  <c r="J219" i="12"/>
  <c r="K219" i="12"/>
  <c r="L219" i="12"/>
  <c r="M219" i="12"/>
  <c r="N219" i="12"/>
  <c r="P219" i="12"/>
  <c r="S219" i="12"/>
  <c r="T219" i="12"/>
  <c r="W219" i="12"/>
  <c r="X219" i="12"/>
  <c r="Y219" i="12"/>
  <c r="Z219" i="12"/>
  <c r="J199" i="12"/>
  <c r="J198" i="12" s="1"/>
  <c r="K199" i="12"/>
  <c r="K198" i="12" s="1"/>
  <c r="L199" i="12"/>
  <c r="L198" i="12" s="1"/>
  <c r="M199" i="12"/>
  <c r="M198" i="12" s="1"/>
  <c r="N199" i="12"/>
  <c r="N198" i="12" s="1"/>
  <c r="O199" i="12"/>
  <c r="P199" i="12"/>
  <c r="Q199" i="12"/>
  <c r="S199" i="12"/>
  <c r="U199" i="12"/>
  <c r="W199" i="12"/>
  <c r="Y199" i="12"/>
  <c r="Z199" i="12"/>
  <c r="I192" i="12"/>
  <c r="J192" i="12"/>
  <c r="K192" i="12"/>
  <c r="L192" i="12"/>
  <c r="M192" i="12"/>
  <c r="N192" i="12"/>
  <c r="O192" i="12"/>
  <c r="P192" i="12"/>
  <c r="Q192" i="12"/>
  <c r="S192" i="12"/>
  <c r="S185" i="12" s="1"/>
  <c r="T192" i="12"/>
  <c r="T185" i="12" s="1"/>
  <c r="H192" i="12"/>
  <c r="H185" i="12" s="1"/>
  <c r="I182" i="12"/>
  <c r="J182" i="12"/>
  <c r="K182" i="12"/>
  <c r="L182" i="12"/>
  <c r="M182" i="12"/>
  <c r="N182" i="12"/>
  <c r="O182" i="12"/>
  <c r="P182" i="12"/>
  <c r="Q182" i="12"/>
  <c r="Q181" i="12" s="1"/>
  <c r="R182" i="12"/>
  <c r="R181" i="12" s="1"/>
  <c r="S182" i="12"/>
  <c r="S181" i="12" s="1"/>
  <c r="T182" i="12"/>
  <c r="T181" i="12" s="1"/>
  <c r="W182" i="12"/>
  <c r="W181" i="12" s="1"/>
  <c r="X182" i="12"/>
  <c r="X181" i="12" s="1"/>
  <c r="Y182" i="12"/>
  <c r="Y181" i="12" s="1"/>
  <c r="Z182" i="12"/>
  <c r="Z181" i="12" s="1"/>
  <c r="H182" i="12"/>
  <c r="J164" i="12"/>
  <c r="K164" i="12"/>
  <c r="L164" i="12"/>
  <c r="M164" i="12"/>
  <c r="N164" i="12"/>
  <c r="O164" i="12"/>
  <c r="P164" i="12"/>
  <c r="Q164" i="12"/>
  <c r="R164" i="12"/>
  <c r="S164" i="12"/>
  <c r="T164" i="12"/>
  <c r="U164" i="12"/>
  <c r="V161" i="12"/>
  <c r="W164" i="12"/>
  <c r="X164" i="12"/>
  <c r="Y164" i="12"/>
  <c r="Z164" i="12"/>
  <c r="H164" i="12"/>
  <c r="J162" i="12"/>
  <c r="K162" i="12"/>
  <c r="L162" i="12"/>
  <c r="M162" i="12"/>
  <c r="N162" i="12"/>
  <c r="O162" i="12"/>
  <c r="P162" i="12"/>
  <c r="R162" i="12"/>
  <c r="S162" i="12"/>
  <c r="W162" i="12"/>
  <c r="Y162" i="12"/>
  <c r="Z162" i="12"/>
  <c r="H162" i="12"/>
  <c r="I153" i="12"/>
  <c r="J153" i="12"/>
  <c r="K153" i="12"/>
  <c r="L153" i="12"/>
  <c r="M153" i="12"/>
  <c r="N153" i="12"/>
  <c r="O153" i="12"/>
  <c r="P153" i="12"/>
  <c r="Q153" i="12"/>
  <c r="S153" i="12"/>
  <c r="T153" i="12"/>
  <c r="W153" i="12"/>
  <c r="X153" i="12"/>
  <c r="Z153" i="12"/>
  <c r="H153" i="12"/>
  <c r="J150" i="12"/>
  <c r="K150" i="12"/>
  <c r="L150" i="12"/>
  <c r="M150" i="12"/>
  <c r="N150" i="12"/>
  <c r="O150" i="12"/>
  <c r="P150" i="12"/>
  <c r="S150" i="12"/>
  <c r="S149" i="12" s="1"/>
  <c r="T150" i="12"/>
  <c r="T149" i="12" s="1"/>
  <c r="H150" i="12"/>
  <c r="J143" i="12"/>
  <c r="K143" i="12"/>
  <c r="L143" i="12"/>
  <c r="M143" i="12"/>
  <c r="N143" i="12"/>
  <c r="O143" i="12"/>
  <c r="P143" i="12"/>
  <c r="Q143" i="12"/>
  <c r="S143" i="12"/>
  <c r="T143" i="12"/>
  <c r="W143" i="12"/>
  <c r="X143" i="12"/>
  <c r="H143" i="12"/>
  <c r="J138" i="12"/>
  <c r="K138" i="12"/>
  <c r="L138" i="12"/>
  <c r="M138" i="12"/>
  <c r="H138" i="12"/>
  <c r="J132" i="12"/>
  <c r="K132" i="12"/>
  <c r="L132" i="12"/>
  <c r="N132" i="12"/>
  <c r="P132" i="12"/>
  <c r="Q132" i="12"/>
  <c r="S132" i="12"/>
  <c r="T132" i="12"/>
  <c r="W132" i="12"/>
  <c r="X132" i="12"/>
  <c r="Y132" i="12"/>
  <c r="Z132" i="12"/>
  <c r="H132" i="12"/>
  <c r="J127" i="12"/>
  <c r="K127" i="12"/>
  <c r="L127" i="12"/>
  <c r="Y127" i="12"/>
  <c r="Z127" i="12"/>
  <c r="H127" i="12"/>
  <c r="I118" i="12"/>
  <c r="J118" i="12"/>
  <c r="K118" i="12"/>
  <c r="L118" i="12"/>
  <c r="M118" i="12"/>
  <c r="N118" i="12"/>
  <c r="O118" i="12"/>
  <c r="P118" i="12"/>
  <c r="S118" i="12"/>
  <c r="T118" i="12"/>
  <c r="W118" i="12"/>
  <c r="X118" i="12"/>
  <c r="Y118" i="12"/>
  <c r="Z118" i="12"/>
  <c r="H118" i="12"/>
  <c r="I116" i="12"/>
  <c r="J116" i="12"/>
  <c r="K116" i="12"/>
  <c r="L116" i="12"/>
  <c r="M116" i="12"/>
  <c r="N116" i="12"/>
  <c r="O116" i="12"/>
  <c r="P116" i="12"/>
  <c r="H116" i="12"/>
  <c r="J111" i="12"/>
  <c r="K111" i="12"/>
  <c r="L111" i="12"/>
  <c r="M111" i="12"/>
  <c r="N111" i="12"/>
  <c r="O111" i="12"/>
  <c r="P111" i="12"/>
  <c r="Q111" i="12"/>
  <c r="S111" i="12"/>
  <c r="U111" i="12"/>
  <c r="W111" i="12"/>
  <c r="Y111" i="12"/>
  <c r="Z111" i="12"/>
  <c r="H111" i="12"/>
  <c r="J99" i="12"/>
  <c r="K99" i="12"/>
  <c r="L99" i="12"/>
  <c r="M99" i="12"/>
  <c r="N99" i="12"/>
  <c r="O99" i="12"/>
  <c r="P99" i="12"/>
  <c r="S99" i="12"/>
  <c r="T99" i="12"/>
  <c r="W99" i="12"/>
  <c r="X99" i="12"/>
  <c r="Y99" i="12"/>
  <c r="H99" i="12"/>
  <c r="J97" i="12"/>
  <c r="K97" i="12"/>
  <c r="L97" i="12"/>
  <c r="M97" i="12"/>
  <c r="N97" i="12"/>
  <c r="O97" i="12"/>
  <c r="P97" i="12"/>
  <c r="Q97" i="12"/>
  <c r="R97" i="12"/>
  <c r="S97" i="12"/>
  <c r="T97" i="12"/>
  <c r="W97" i="12"/>
  <c r="X97" i="12"/>
  <c r="Y97" i="12"/>
  <c r="Z97" i="12"/>
  <c r="H97" i="12"/>
  <c r="J95" i="12"/>
  <c r="J94" i="12" s="1"/>
  <c r="K95" i="12"/>
  <c r="K94" i="12" s="1"/>
  <c r="L95" i="12"/>
  <c r="L94" i="12" s="1"/>
  <c r="N95" i="12"/>
  <c r="P95" i="12"/>
  <c r="Q95" i="12"/>
  <c r="S95" i="12"/>
  <c r="U95" i="12"/>
  <c r="W95" i="12"/>
  <c r="Y95" i="12"/>
  <c r="Y94" i="12" s="1"/>
  <c r="Z95" i="12"/>
  <c r="Z94" i="12" s="1"/>
  <c r="H95" i="12"/>
  <c r="H94" i="12" s="1"/>
  <c r="H93" i="12" s="1"/>
  <c r="I86" i="12"/>
  <c r="J86" i="12"/>
  <c r="K86" i="12"/>
  <c r="L86" i="12"/>
  <c r="M86" i="12"/>
  <c r="N86" i="12"/>
  <c r="O86" i="12"/>
  <c r="P86" i="12"/>
  <c r="S86" i="12"/>
  <c r="T86" i="12"/>
  <c r="W86" i="12"/>
  <c r="X86" i="12"/>
  <c r="Z86" i="12"/>
  <c r="J84" i="12"/>
  <c r="K84" i="12"/>
  <c r="L84" i="12"/>
  <c r="S84" i="12"/>
  <c r="U84" i="12"/>
  <c r="W84" i="12"/>
  <c r="X84" i="12"/>
  <c r="Y84" i="12"/>
  <c r="Z84" i="12"/>
  <c r="H84" i="12"/>
  <c r="H80" i="12"/>
  <c r="J80" i="12"/>
  <c r="K80" i="12"/>
  <c r="L80" i="12"/>
  <c r="M80" i="12"/>
  <c r="N80" i="12"/>
  <c r="O80" i="12"/>
  <c r="P80" i="12"/>
  <c r="Q80" i="12"/>
  <c r="S80" i="12"/>
  <c r="S79" i="12" s="1"/>
  <c r="W80" i="12"/>
  <c r="Y80" i="12"/>
  <c r="Z80" i="12"/>
  <c r="I71" i="12"/>
  <c r="J71" i="12"/>
  <c r="K71" i="12"/>
  <c r="L71" i="12"/>
  <c r="M71" i="12"/>
  <c r="N71" i="12"/>
  <c r="O71" i="12"/>
  <c r="P71" i="12"/>
  <c r="S71" i="12"/>
  <c r="T71" i="12"/>
  <c r="W71" i="12"/>
  <c r="X71" i="12"/>
  <c r="Z71" i="12"/>
  <c r="H71" i="12"/>
  <c r="I69" i="12"/>
  <c r="J69" i="12"/>
  <c r="K69" i="12"/>
  <c r="L69" i="12"/>
  <c r="M69" i="12"/>
  <c r="N69" i="12"/>
  <c r="O69" i="12"/>
  <c r="P69" i="12"/>
  <c r="Q69" i="12"/>
  <c r="S69" i="12"/>
  <c r="T69" i="12"/>
  <c r="U69" i="12"/>
  <c r="W69" i="12"/>
  <c r="X69" i="12"/>
  <c r="Y69" i="12"/>
  <c r="Z69" i="12"/>
  <c r="H69" i="12"/>
  <c r="J63" i="12"/>
  <c r="K63" i="12"/>
  <c r="L63" i="12"/>
  <c r="M63" i="12"/>
  <c r="N63" i="12"/>
  <c r="O63" i="12"/>
  <c r="P63" i="12"/>
  <c r="Q63" i="12"/>
  <c r="R63" i="12"/>
  <c r="U63" i="12"/>
  <c r="Y63" i="12"/>
  <c r="Z63" i="12"/>
  <c r="H63" i="12"/>
  <c r="I35" i="12"/>
  <c r="J35" i="12"/>
  <c r="K35" i="12"/>
  <c r="L35" i="12"/>
  <c r="M35" i="12"/>
  <c r="N35" i="12"/>
  <c r="O35" i="12"/>
  <c r="P35" i="12"/>
  <c r="R35" i="12"/>
  <c r="S35" i="12"/>
  <c r="T35" i="12"/>
  <c r="W35" i="12"/>
  <c r="X35" i="12"/>
  <c r="Y35" i="12"/>
  <c r="Z35" i="12"/>
  <c r="H35" i="12"/>
  <c r="J27" i="12"/>
  <c r="K27" i="12"/>
  <c r="L27" i="12"/>
  <c r="M27" i="12"/>
  <c r="N27" i="12"/>
  <c r="O27" i="12"/>
  <c r="P27" i="12"/>
  <c r="Q27" i="12"/>
  <c r="R27" i="12"/>
  <c r="S27" i="12"/>
  <c r="T27" i="12"/>
  <c r="U27" i="12"/>
  <c r="V27" i="12"/>
  <c r="W27" i="12"/>
  <c r="X27" i="12"/>
  <c r="Y27" i="12"/>
  <c r="Z27" i="12"/>
  <c r="H27" i="12"/>
  <c r="R269" i="12"/>
  <c r="I269" i="12" s="1"/>
  <c r="V269" i="12"/>
  <c r="V271" i="12" s="1"/>
  <c r="U76" i="12"/>
  <c r="V76" i="12" s="1"/>
  <c r="R69" i="12"/>
  <c r="V180" i="12"/>
  <c r="Y180" i="12" s="1"/>
  <c r="Y167" i="12" s="1"/>
  <c r="U132" i="12"/>
  <c r="AB164" i="12"/>
  <c r="AB161" i="12" s="1"/>
  <c r="AB160" i="12" s="1"/>
  <c r="Y60" i="12"/>
  <c r="Y42" i="12" s="1"/>
  <c r="U41" i="12"/>
  <c r="R218" i="12"/>
  <c r="R199" i="12" s="1"/>
  <c r="R150" i="12"/>
  <c r="R149" i="12" s="1"/>
  <c r="U196" i="12"/>
  <c r="U192" i="12" s="1"/>
  <c r="M132" i="12"/>
  <c r="O219" i="12"/>
  <c r="Y153" i="12"/>
  <c r="V250" i="12"/>
  <c r="Y250" i="12" s="1"/>
  <c r="M95" i="12"/>
  <c r="U118" i="12"/>
  <c r="V175" i="12"/>
  <c r="U97" i="12"/>
  <c r="M127" i="12"/>
  <c r="V245" i="12"/>
  <c r="R180" i="12"/>
  <c r="V58" i="12"/>
  <c r="V49" i="12"/>
  <c r="V171" i="12"/>
  <c r="U60" i="12"/>
  <c r="U42" i="12" s="1"/>
  <c r="Q40" i="12"/>
  <c r="Q35" i="12" s="1"/>
  <c r="AC21" i="12"/>
  <c r="R250" i="12"/>
  <c r="V249" i="12"/>
  <c r="Y249" i="12" s="1"/>
  <c r="R235" i="12"/>
  <c r="U233" i="12"/>
  <c r="U224" i="12" s="1"/>
  <c r="R229" i="12"/>
  <c r="U269" i="12"/>
  <c r="Q269" i="12" s="1"/>
  <c r="R221" i="12"/>
  <c r="I221" i="12"/>
  <c r="I220" i="12"/>
  <c r="X217" i="12"/>
  <c r="X199" i="12" s="1"/>
  <c r="T217" i="12"/>
  <c r="T199" i="12" s="1"/>
  <c r="I217" i="12"/>
  <c r="I215" i="12"/>
  <c r="I214" i="12"/>
  <c r="I213" i="12"/>
  <c r="I212" i="12"/>
  <c r="I211" i="12"/>
  <c r="I210" i="12"/>
  <c r="I209" i="12"/>
  <c r="I208" i="12"/>
  <c r="I207" i="12"/>
  <c r="H206" i="12"/>
  <c r="I204" i="12"/>
  <c r="I203" i="12"/>
  <c r="I202" i="12"/>
  <c r="H201" i="12"/>
  <c r="H199" i="12" s="1"/>
  <c r="I200" i="12"/>
  <c r="R226" i="12"/>
  <c r="I191" i="12"/>
  <c r="I190" i="12" s="1"/>
  <c r="I188" i="12"/>
  <c r="I187" i="12" s="1"/>
  <c r="V194" i="12"/>
  <c r="R194" i="12"/>
  <c r="R192" i="12" s="1"/>
  <c r="V182" i="12"/>
  <c r="V181" i="12" s="1"/>
  <c r="I173" i="12"/>
  <c r="I167" i="12" s="1"/>
  <c r="I164" i="12"/>
  <c r="AD163" i="12"/>
  <c r="X163" i="12"/>
  <c r="T163" i="12"/>
  <c r="I163" i="12"/>
  <c r="I162" i="12" s="1"/>
  <c r="AA162" i="12"/>
  <c r="AA161" i="12" s="1"/>
  <c r="AA160" i="12" s="1"/>
  <c r="U162" i="12"/>
  <c r="Q162" i="12"/>
  <c r="V169" i="12"/>
  <c r="R169" i="12"/>
  <c r="I152" i="12"/>
  <c r="I150" i="12" s="1"/>
  <c r="AA150" i="12"/>
  <c r="AA149" i="12" s="1"/>
  <c r="U150" i="12"/>
  <c r="U149" i="12" s="1"/>
  <c r="Q150" i="12"/>
  <c r="Q149" i="12" s="1"/>
  <c r="V156" i="12"/>
  <c r="V155" i="12"/>
  <c r="R155" i="12"/>
  <c r="AB140" i="12"/>
  <c r="AB138" i="12" s="1"/>
  <c r="P140" i="12"/>
  <c r="N140" i="12"/>
  <c r="I141" i="12"/>
  <c r="I140" i="12" s="1"/>
  <c r="R143" i="12"/>
  <c r="V145" i="12"/>
  <c r="Z143" i="12" s="1"/>
  <c r="I143" i="12"/>
  <c r="I133" i="12"/>
  <c r="AA132" i="12"/>
  <c r="I131" i="12"/>
  <c r="I127" i="12" s="1"/>
  <c r="W127" i="12"/>
  <c r="S127" i="12"/>
  <c r="AA127" i="12"/>
  <c r="I114" i="12"/>
  <c r="I112" i="12"/>
  <c r="AB111" i="12"/>
  <c r="AB110" i="12" s="1"/>
  <c r="AB109" i="12" s="1"/>
  <c r="X111" i="12"/>
  <c r="R111" i="12"/>
  <c r="V122" i="12"/>
  <c r="R122" i="12"/>
  <c r="I98" i="12"/>
  <c r="I95" i="12"/>
  <c r="V95" i="12"/>
  <c r="R95" i="12"/>
  <c r="V104" i="12"/>
  <c r="Z104" i="12" s="1"/>
  <c r="U103" i="12"/>
  <c r="V102" i="12"/>
  <c r="R102" i="12"/>
  <c r="Q99" i="12"/>
  <c r="I99" i="12"/>
  <c r="P84" i="12"/>
  <c r="N84" i="12"/>
  <c r="I84" i="12"/>
  <c r="T84" i="12"/>
  <c r="AI85" i="12"/>
  <c r="AA85" i="12"/>
  <c r="R85" i="12"/>
  <c r="O85" i="12"/>
  <c r="M85" i="12"/>
  <c r="R83" i="12"/>
  <c r="T83" i="12" s="1"/>
  <c r="U83" i="12" s="1"/>
  <c r="I82" i="12"/>
  <c r="AB80" i="12"/>
  <c r="V89" i="12"/>
  <c r="V88" i="12"/>
  <c r="U75" i="12"/>
  <c r="W63" i="12"/>
  <c r="S63" i="12"/>
  <c r="I67" i="12"/>
  <c r="I66" i="12"/>
  <c r="I65" i="12"/>
  <c r="I64" i="12"/>
  <c r="AD63" i="12"/>
  <c r="X63" i="12"/>
  <c r="T63" i="12"/>
  <c r="V74" i="12"/>
  <c r="R74" i="12"/>
  <c r="Q71" i="12"/>
  <c r="U40" i="12"/>
  <c r="I33" i="12"/>
  <c r="I32" i="12"/>
  <c r="I31" i="12"/>
  <c r="I29" i="12"/>
  <c r="I28" i="12"/>
  <c r="V46" i="12"/>
  <c r="V45" i="12"/>
  <c r="R45" i="12"/>
  <c r="R42" i="12" s="1"/>
  <c r="AJ12" i="12"/>
  <c r="Y71" i="12"/>
  <c r="V42" i="12" l="1"/>
  <c r="I161" i="12"/>
  <c r="I160" i="12" s="1"/>
  <c r="U35" i="12"/>
  <c r="U26" i="12" s="1"/>
  <c r="U25" i="12" s="1"/>
  <c r="AD162" i="12"/>
  <c r="AD161" i="12" s="1"/>
  <c r="AD160" i="12" s="1"/>
  <c r="Q127" i="12"/>
  <c r="Q126" i="12" s="1"/>
  <c r="Q125" i="12" s="1"/>
  <c r="U127" i="12"/>
  <c r="U126" i="12" s="1"/>
  <c r="U125" i="12" s="1"/>
  <c r="R167" i="12"/>
  <c r="X62" i="12"/>
  <c r="X61" i="12" s="1"/>
  <c r="S126" i="12"/>
  <c r="S125" i="12" s="1"/>
  <c r="M126" i="12"/>
  <c r="M125" i="12" s="1"/>
  <c r="N161" i="12"/>
  <c r="N160" i="12" s="1"/>
  <c r="J161" i="12"/>
  <c r="J160" i="12" s="1"/>
  <c r="X110" i="12"/>
  <c r="X109" i="12" s="1"/>
  <c r="Q148" i="12"/>
  <c r="X198" i="12"/>
  <c r="X197" i="12" s="1"/>
  <c r="T62" i="12"/>
  <c r="T61" i="12" s="1"/>
  <c r="W198" i="12"/>
  <c r="W197" i="12" s="1"/>
  <c r="T22" i="12"/>
  <c r="O161" i="12"/>
  <c r="O160" i="12" s="1"/>
  <c r="K161" i="12"/>
  <c r="K160" i="12" s="1"/>
  <c r="Q161" i="12"/>
  <c r="Q160" i="12" s="1"/>
  <c r="M94" i="12"/>
  <c r="M93" i="12" s="1"/>
  <c r="X22" i="12"/>
  <c r="W62" i="12"/>
  <c r="W61" i="12" s="1"/>
  <c r="U161" i="12"/>
  <c r="U160" i="12" s="1"/>
  <c r="T198" i="12"/>
  <c r="T197" i="12" s="1"/>
  <c r="P110" i="12"/>
  <c r="P109" i="12" s="1"/>
  <c r="L110" i="12"/>
  <c r="L109" i="12" s="1"/>
  <c r="Z62" i="12"/>
  <c r="Z61" i="12" s="1"/>
  <c r="Z79" i="12"/>
  <c r="Z78" i="12" s="1"/>
  <c r="P94" i="12"/>
  <c r="P93" i="12" s="1"/>
  <c r="Y110" i="12"/>
  <c r="Y109" i="12" s="1"/>
  <c r="Q110" i="12"/>
  <c r="Q109" i="12" s="1"/>
  <c r="M110" i="12"/>
  <c r="M109" i="12" s="1"/>
  <c r="P161" i="12"/>
  <c r="P160" i="12" s="1"/>
  <c r="L161" i="12"/>
  <c r="L160" i="12" s="1"/>
  <c r="S198" i="12"/>
  <c r="S197" i="12" s="1"/>
  <c r="Z21" i="12"/>
  <c r="H62" i="12"/>
  <c r="H61" i="12" s="1"/>
  <c r="Y93" i="12"/>
  <c r="Q94" i="12"/>
  <c r="Q93" i="12" s="1"/>
  <c r="Z110" i="12"/>
  <c r="Z109" i="12" s="1"/>
  <c r="V118" i="12"/>
  <c r="I149" i="12"/>
  <c r="I148" i="12" s="1"/>
  <c r="S62" i="12"/>
  <c r="S61" i="12" s="1"/>
  <c r="V167" i="12"/>
  <c r="V160" i="12" s="1"/>
  <c r="R132" i="12"/>
  <c r="Z20" i="12"/>
  <c r="X21" i="12"/>
  <c r="J21" i="12"/>
  <c r="O22" i="12"/>
  <c r="Q137" i="12"/>
  <c r="L21" i="12"/>
  <c r="M22" i="12"/>
  <c r="N110" i="12"/>
  <c r="N109" i="12" s="1"/>
  <c r="J110" i="12"/>
  <c r="J109" i="12" s="1"/>
  <c r="AA20" i="12"/>
  <c r="H110" i="12"/>
  <c r="H109" i="12" s="1"/>
  <c r="U110" i="12"/>
  <c r="U109" i="12" s="1"/>
  <c r="O110" i="12"/>
  <c r="O109" i="12" s="1"/>
  <c r="K110" i="12"/>
  <c r="K109" i="12" s="1"/>
  <c r="H126" i="12"/>
  <c r="H125" i="12" s="1"/>
  <c r="Y62" i="12"/>
  <c r="Y61" i="12" s="1"/>
  <c r="Y79" i="12"/>
  <c r="H137" i="12"/>
  <c r="M161" i="12"/>
  <c r="M160" i="12" s="1"/>
  <c r="Y224" i="12"/>
  <c r="T162" i="12"/>
  <c r="T161" i="12" s="1"/>
  <c r="T160" i="12" s="1"/>
  <c r="R86" i="12"/>
  <c r="V84" i="12"/>
  <c r="R99" i="12"/>
  <c r="R118" i="12"/>
  <c r="K20" i="12"/>
  <c r="Y21" i="12"/>
  <c r="W79" i="12"/>
  <c r="W78" i="12" s="1"/>
  <c r="Y20" i="12"/>
  <c r="H79" i="12"/>
  <c r="H78" i="12" s="1"/>
  <c r="X137" i="12"/>
  <c r="W20" i="12"/>
  <c r="AB137" i="12"/>
  <c r="R110" i="12"/>
  <c r="U62" i="12"/>
  <c r="R94" i="12"/>
  <c r="R137" i="12"/>
  <c r="L20" i="12"/>
  <c r="J20" i="12"/>
  <c r="Y137" i="12"/>
  <c r="M137" i="12"/>
  <c r="K137" i="12"/>
  <c r="S148" i="12"/>
  <c r="O149" i="12"/>
  <c r="O148" i="12" s="1"/>
  <c r="M149" i="12"/>
  <c r="M148" i="12" s="1"/>
  <c r="H161" i="12"/>
  <c r="H160" i="12" s="1"/>
  <c r="Y161" i="12"/>
  <c r="Y160" i="12" s="1"/>
  <c r="Z161" i="12"/>
  <c r="Z160" i="12" s="1"/>
  <c r="R161" i="12"/>
  <c r="I186" i="12"/>
  <c r="I185" i="12" s="1"/>
  <c r="S21" i="12"/>
  <c r="K149" i="12"/>
  <c r="K148" i="12" s="1"/>
  <c r="W21" i="12"/>
  <c r="P21" i="12"/>
  <c r="N21" i="12"/>
  <c r="AD62" i="12"/>
  <c r="AD61" i="12" s="1"/>
  <c r="T21" i="12"/>
  <c r="K21" i="12"/>
  <c r="K79" i="12"/>
  <c r="K78" i="12" s="1"/>
  <c r="N94" i="12"/>
  <c r="N93" i="12" s="1"/>
  <c r="K93" i="12"/>
  <c r="W110" i="12"/>
  <c r="W109" i="12" s="1"/>
  <c r="S110" i="12"/>
  <c r="S109" i="12" s="1"/>
  <c r="K126" i="12"/>
  <c r="K125" i="12" s="1"/>
  <c r="Z137" i="12"/>
  <c r="W137" i="12"/>
  <c r="L137" i="12"/>
  <c r="J137" i="12"/>
  <c r="V71" i="12"/>
  <c r="V86" i="12"/>
  <c r="AA84" i="12"/>
  <c r="AA21" i="12" s="1"/>
  <c r="Y198" i="12"/>
  <c r="M197" i="12"/>
  <c r="K197" i="12"/>
  <c r="V111" i="12"/>
  <c r="V110" i="12" s="1"/>
  <c r="AA126" i="12"/>
  <c r="AA125" i="12" s="1"/>
  <c r="W126" i="12"/>
  <c r="W125" i="12" s="1"/>
  <c r="V153" i="12"/>
  <c r="V148" i="12" s="1"/>
  <c r="R219" i="12"/>
  <c r="Z126" i="12"/>
  <c r="Z125" i="12" s="1"/>
  <c r="Z198" i="12"/>
  <c r="Z197" i="12" s="1"/>
  <c r="P198" i="12"/>
  <c r="P197" i="12" s="1"/>
  <c r="N197" i="12"/>
  <c r="L197" i="12"/>
  <c r="J197" i="12"/>
  <c r="AC127" i="12"/>
  <c r="AC126" i="12" s="1"/>
  <c r="AC125" i="12" s="1"/>
  <c r="Y126" i="12"/>
  <c r="Y125" i="12" s="1"/>
  <c r="O198" i="12"/>
  <c r="O197" i="12" s="1"/>
  <c r="AA148" i="12"/>
  <c r="Z148" i="12"/>
  <c r="X148" i="12"/>
  <c r="W22" i="12"/>
  <c r="S22" i="12"/>
  <c r="P22" i="12"/>
  <c r="N22" i="12"/>
  <c r="L22" i="12"/>
  <c r="J22" i="12"/>
  <c r="K22" i="12"/>
  <c r="V196" i="12"/>
  <c r="V192" i="12" s="1"/>
  <c r="V185" i="12" s="1"/>
  <c r="H181" i="12"/>
  <c r="O181" i="12"/>
  <c r="M181" i="12"/>
  <c r="K181" i="12"/>
  <c r="I181" i="12"/>
  <c r="P62" i="12"/>
  <c r="P61" i="12" s="1"/>
  <c r="N62" i="12"/>
  <c r="N61" i="12" s="1"/>
  <c r="L62" i="12"/>
  <c r="L61" i="12" s="1"/>
  <c r="J62" i="12"/>
  <c r="J61" i="12" s="1"/>
  <c r="S78" i="12"/>
  <c r="L79" i="12"/>
  <c r="L78" i="12" s="1"/>
  <c r="J79" i="12"/>
  <c r="J78" i="12" s="1"/>
  <c r="W94" i="12"/>
  <c r="W93" i="12" s="1"/>
  <c r="S94" i="12"/>
  <c r="S93" i="12" s="1"/>
  <c r="L93" i="12"/>
  <c r="J93" i="12"/>
  <c r="L126" i="12"/>
  <c r="L125" i="12" s="1"/>
  <c r="J126" i="12"/>
  <c r="J125" i="12" s="1"/>
  <c r="S137" i="12"/>
  <c r="O138" i="12"/>
  <c r="O137" i="12" s="1"/>
  <c r="W148" i="12"/>
  <c r="Q62" i="12"/>
  <c r="Q61" i="12" s="1"/>
  <c r="O62" i="12"/>
  <c r="O61" i="12" s="1"/>
  <c r="M62" i="12"/>
  <c r="M61" i="12" s="1"/>
  <c r="K62" i="12"/>
  <c r="K61" i="12" s="1"/>
  <c r="M84" i="12"/>
  <c r="M21" i="12" s="1"/>
  <c r="R84" i="12"/>
  <c r="T95" i="12"/>
  <c r="T94" i="12" s="1"/>
  <c r="T93" i="12" s="1"/>
  <c r="X95" i="12"/>
  <c r="X94" i="12" s="1"/>
  <c r="X93" i="12" s="1"/>
  <c r="I97" i="12"/>
  <c r="I94" i="12" s="1"/>
  <c r="I93" i="12" s="1"/>
  <c r="T148" i="12"/>
  <c r="P149" i="12"/>
  <c r="P148" i="12" s="1"/>
  <c r="N149" i="12"/>
  <c r="N148" i="12" s="1"/>
  <c r="L149" i="12"/>
  <c r="L148" i="12" s="1"/>
  <c r="W161" i="12"/>
  <c r="W160" i="12" s="1"/>
  <c r="Q185" i="12"/>
  <c r="O185" i="12"/>
  <c r="M185" i="12"/>
  <c r="K185" i="12"/>
  <c r="Q219" i="12"/>
  <c r="Q198" i="12" s="1"/>
  <c r="Q197" i="12" s="1"/>
  <c r="H269" i="12"/>
  <c r="H219" i="12" s="1"/>
  <c r="H21" i="12" s="1"/>
  <c r="R153" i="12"/>
  <c r="I27" i="12"/>
  <c r="I26" i="12" s="1"/>
  <c r="I25" i="12" s="1"/>
  <c r="R71" i="12"/>
  <c r="AD111" i="12"/>
  <c r="AD110" i="12" s="1"/>
  <c r="AD109" i="12" s="1"/>
  <c r="I111" i="12"/>
  <c r="I110" i="12" s="1"/>
  <c r="I109" i="12" s="1"/>
  <c r="S161" i="12"/>
  <c r="S160" i="12" s="1"/>
  <c r="I63" i="12"/>
  <c r="I62" i="12" s="1"/>
  <c r="I61" i="12" s="1"/>
  <c r="AD80" i="12"/>
  <c r="T111" i="12"/>
  <c r="T110" i="12" s="1"/>
  <c r="T109" i="12" s="1"/>
  <c r="V127" i="12"/>
  <c r="AB127" i="12"/>
  <c r="AB132" i="12"/>
  <c r="U183" i="12"/>
  <c r="U182" i="12" s="1"/>
  <c r="U181" i="12" s="1"/>
  <c r="N127" i="12"/>
  <c r="N126" i="12" s="1"/>
  <c r="N125" i="12" s="1"/>
  <c r="AD137" i="12"/>
  <c r="O95" i="12"/>
  <c r="O94" i="12" s="1"/>
  <c r="O93" i="12" s="1"/>
  <c r="O132" i="12"/>
  <c r="J149" i="12"/>
  <c r="J148" i="12" s="1"/>
  <c r="P181" i="12"/>
  <c r="N181" i="12"/>
  <c r="L181" i="12"/>
  <c r="J181" i="12"/>
  <c r="P185" i="12"/>
  <c r="N185" i="12"/>
  <c r="L185" i="12"/>
  <c r="J185" i="12"/>
  <c r="AC63" i="12"/>
  <c r="AD84" i="12"/>
  <c r="AD21" i="12" s="1"/>
  <c r="AB84" i="12"/>
  <c r="AD95" i="12"/>
  <c r="AD94" i="12" s="1"/>
  <c r="AD93" i="12" s="1"/>
  <c r="AB95" i="12"/>
  <c r="AB94" i="12" s="1"/>
  <c r="AB93" i="12" s="1"/>
  <c r="AA137" i="12"/>
  <c r="AI137" i="12" s="1"/>
  <c r="I83" i="12"/>
  <c r="I80" i="12" s="1"/>
  <c r="I79" i="12" s="1"/>
  <c r="I78" i="12" s="1"/>
  <c r="V83" i="12"/>
  <c r="X83" i="12" s="1"/>
  <c r="T80" i="12"/>
  <c r="T79" i="12" s="1"/>
  <c r="T78" i="12" s="1"/>
  <c r="U80" i="12"/>
  <c r="U79" i="12" s="1"/>
  <c r="Z26" i="12"/>
  <c r="Z25" i="12" s="1"/>
  <c r="X26" i="12"/>
  <c r="X25" i="12" s="1"/>
  <c r="V26" i="12"/>
  <c r="T26" i="12"/>
  <c r="T25" i="12" s="1"/>
  <c r="R26" i="12"/>
  <c r="R25" i="12" s="1"/>
  <c r="P26" i="12"/>
  <c r="P25" i="12" s="1"/>
  <c r="N26" i="12"/>
  <c r="N25" i="12" s="1"/>
  <c r="L26" i="12"/>
  <c r="L25" i="12" s="1"/>
  <c r="J26" i="12"/>
  <c r="J25" i="12" s="1"/>
  <c r="R62" i="12"/>
  <c r="P79" i="12"/>
  <c r="P78" i="12" s="1"/>
  <c r="N79" i="12"/>
  <c r="N78" i="12" s="1"/>
  <c r="P138" i="12"/>
  <c r="P137" i="12" s="1"/>
  <c r="N138" i="12"/>
  <c r="N137" i="12" s="1"/>
  <c r="U71" i="12"/>
  <c r="R80" i="12"/>
  <c r="Q85" i="12"/>
  <c r="Q84" i="12" s="1"/>
  <c r="Q79" i="12" s="1"/>
  <c r="O84" i="12"/>
  <c r="I132" i="12"/>
  <c r="I126" i="12" s="1"/>
  <c r="I125" i="12" s="1"/>
  <c r="U143" i="12"/>
  <c r="I138" i="12"/>
  <c r="I137" i="12" s="1"/>
  <c r="X162" i="12"/>
  <c r="X161" i="12" s="1"/>
  <c r="X160" i="12" s="1"/>
  <c r="Q22" i="12"/>
  <c r="R224" i="12"/>
  <c r="I201" i="12"/>
  <c r="I199" i="12" s="1"/>
  <c r="I219" i="12"/>
  <c r="U221" i="12"/>
  <c r="V233" i="12"/>
  <c r="V224" i="12" s="1"/>
  <c r="T137" i="12"/>
  <c r="U153" i="12"/>
  <c r="V132" i="12"/>
  <c r="H20" i="12"/>
  <c r="S20" i="12"/>
  <c r="M20" i="12"/>
  <c r="H26" i="12"/>
  <c r="H25" i="12" s="1"/>
  <c r="Y26" i="12"/>
  <c r="Y25" i="12" s="1"/>
  <c r="W26" i="12"/>
  <c r="W25" i="12" s="1"/>
  <c r="S26" i="12"/>
  <c r="S25" i="12" s="1"/>
  <c r="Q26" i="12"/>
  <c r="Q25" i="12" s="1"/>
  <c r="O26" i="12"/>
  <c r="O25" i="12" s="1"/>
  <c r="M26" i="12"/>
  <c r="M25" i="12" s="1"/>
  <c r="K26" i="12"/>
  <c r="K25" i="12" s="1"/>
  <c r="U94" i="12"/>
  <c r="H149" i="12"/>
  <c r="H148" i="12" s="1"/>
  <c r="Y148" i="12"/>
  <c r="R185" i="12"/>
  <c r="U185" i="12"/>
  <c r="W17" i="12" l="1"/>
  <c r="W16" i="12" s="1"/>
  <c r="S17" i="12"/>
  <c r="S16" i="12" s="1"/>
  <c r="U148" i="12"/>
  <c r="Q20" i="12"/>
  <c r="R160" i="12"/>
  <c r="R93" i="12"/>
  <c r="O127" i="12"/>
  <c r="S19" i="12"/>
  <c r="U61" i="12"/>
  <c r="X127" i="12"/>
  <c r="X126" i="12" s="1"/>
  <c r="X125" i="12" s="1"/>
  <c r="H22" i="12"/>
  <c r="AD127" i="12"/>
  <c r="AD126" i="12" s="1"/>
  <c r="AD125" i="12" s="1"/>
  <c r="AC20" i="12"/>
  <c r="AC23" i="12" s="1"/>
  <c r="W19" i="12"/>
  <c r="X80" i="12"/>
  <c r="X79" i="12" s="1"/>
  <c r="X78" i="12" s="1"/>
  <c r="V25" i="12"/>
  <c r="R61" i="12"/>
  <c r="AA79" i="12"/>
  <c r="AA78" i="12" s="1"/>
  <c r="AA17" i="12" s="1"/>
  <c r="AA16" i="12" s="1"/>
  <c r="Y197" i="12"/>
  <c r="R109" i="12"/>
  <c r="I22" i="12"/>
  <c r="H198" i="12"/>
  <c r="H197" i="12" s="1"/>
  <c r="H17" i="12" s="1"/>
  <c r="O21" i="12"/>
  <c r="U20" i="12"/>
  <c r="AB20" i="12"/>
  <c r="M79" i="12"/>
  <c r="M78" i="12" s="1"/>
  <c r="M17" i="12" s="1"/>
  <c r="Q21" i="12"/>
  <c r="AA23" i="12"/>
  <c r="R198" i="12"/>
  <c r="R148" i="12"/>
  <c r="R21" i="12"/>
  <c r="R79" i="12"/>
  <c r="AB79" i="12"/>
  <c r="AB78" i="12" s="1"/>
  <c r="AB21" i="12"/>
  <c r="AC62" i="12"/>
  <c r="AC61" i="12" s="1"/>
  <c r="AC17" i="12" s="1"/>
  <c r="AC16" i="12" s="1"/>
  <c r="I21" i="12"/>
  <c r="V109" i="12"/>
  <c r="O79" i="12"/>
  <c r="O78" i="12" s="1"/>
  <c r="AB126" i="12"/>
  <c r="AB125" i="12" s="1"/>
  <c r="V126" i="12"/>
  <c r="V125" i="12" s="1"/>
  <c r="V97" i="12"/>
  <c r="V94" i="12" s="1"/>
  <c r="V80" i="12"/>
  <c r="L17" i="12"/>
  <c r="J17" i="12"/>
  <c r="N20" i="12"/>
  <c r="N19" i="12" s="1"/>
  <c r="Q78" i="12"/>
  <c r="Q17" i="12" s="1"/>
  <c r="Q16" i="12" s="1"/>
  <c r="I198" i="12"/>
  <c r="I197" i="12" s="1"/>
  <c r="R22" i="12"/>
  <c r="AD79" i="12"/>
  <c r="AD78" i="12" s="1"/>
  <c r="K17" i="12"/>
  <c r="V61" i="12"/>
  <c r="I20" i="12"/>
  <c r="U219" i="12"/>
  <c r="V221" i="12"/>
  <c r="V219" i="12" s="1"/>
  <c r="U137" i="12"/>
  <c r="V143" i="12"/>
  <c r="R127" i="12"/>
  <c r="T127" i="12"/>
  <c r="T20" i="12" s="1"/>
  <c r="N17" i="12"/>
  <c r="AE17" i="12" l="1"/>
  <c r="AD17" i="12"/>
  <c r="AD16" i="12" s="1"/>
  <c r="AB17" i="12"/>
  <c r="AB16" i="12" s="1"/>
  <c r="X17" i="12"/>
  <c r="X16" i="12" s="1"/>
  <c r="Q19" i="12"/>
  <c r="P127" i="12"/>
  <c r="P20" i="12" s="1"/>
  <c r="P19" i="12" s="1"/>
  <c r="X20" i="12"/>
  <c r="X19" i="12" s="1"/>
  <c r="AD20" i="12"/>
  <c r="AD23" i="12" s="1"/>
  <c r="AB23" i="12"/>
  <c r="V79" i="12"/>
  <c r="V20" i="12"/>
  <c r="U198" i="12"/>
  <c r="U197" i="12" s="1"/>
  <c r="U21" i="12"/>
  <c r="U19" i="12" s="1"/>
  <c r="R197" i="12"/>
  <c r="R126" i="12"/>
  <c r="R125" i="12" s="1"/>
  <c r="R78" i="12"/>
  <c r="R20" i="12"/>
  <c r="V137" i="12"/>
  <c r="V198" i="12"/>
  <c r="V197" i="12" s="1"/>
  <c r="I17" i="12"/>
  <c r="T126" i="12"/>
  <c r="T19" i="12"/>
  <c r="O126" i="12"/>
  <c r="O125" i="12" s="1"/>
  <c r="O17" i="12" s="1"/>
  <c r="O20" i="12"/>
  <c r="O19" i="12" s="1"/>
  <c r="R17" i="12" l="1"/>
  <c r="R16" i="12" s="1"/>
  <c r="T125" i="12"/>
  <c r="T17" i="12" s="1"/>
  <c r="T16" i="12" s="1"/>
  <c r="P126" i="12"/>
  <c r="P125" i="12" s="1"/>
  <c r="P17" i="12" s="1"/>
  <c r="R19" i="12"/>
  <c r="V21" i="12"/>
  <c r="AE24" i="12"/>
  <c r="W23" i="12" l="1"/>
  <c r="AJ21" i="12"/>
  <c r="V19" i="12"/>
  <c r="V24" i="12" l="1"/>
  <c r="U86" i="12" l="1"/>
  <c r="Y86" i="12"/>
  <c r="Y78" i="12" l="1"/>
  <c r="Y17" i="12" s="1"/>
  <c r="Y16" i="12" s="1"/>
  <c r="Y22" i="12"/>
  <c r="U78" i="12"/>
  <c r="V78" i="12" l="1"/>
  <c r="U99" i="12" l="1"/>
  <c r="U22" i="12" s="1"/>
  <c r="Z105" i="12"/>
  <c r="Z99" i="12" s="1"/>
  <c r="V99" i="12"/>
  <c r="V22" i="12" s="1"/>
  <c r="AJ20" i="12" s="1"/>
  <c r="AJ22" i="12" l="1"/>
  <c r="V23" i="12"/>
  <c r="V18" i="12"/>
  <c r="U93" i="12"/>
  <c r="U17" i="12" s="1"/>
  <c r="Z22" i="12"/>
  <c r="Z93" i="12"/>
  <c r="Z17" i="12" s="1"/>
  <c r="Z16" i="12" s="1"/>
  <c r="V93" i="12"/>
  <c r="V17" i="12" s="1"/>
  <c r="U16" i="12" l="1"/>
  <c r="AL17" i="12"/>
  <c r="AJ17" i="12"/>
  <c r="V16" i="12"/>
  <c r="C6" i="16"/>
  <c r="C8" i="16" s="1"/>
</calcChain>
</file>

<file path=xl/sharedStrings.xml><?xml version="1.0" encoding="utf-8"?>
<sst xmlns="http://schemas.openxmlformats.org/spreadsheetml/2006/main" count="1055" uniqueCount="589">
  <si>
    <t>STT</t>
  </si>
  <si>
    <t>I</t>
  </si>
  <si>
    <t>II</t>
  </si>
  <si>
    <t>III</t>
  </si>
  <si>
    <t>IV</t>
  </si>
  <si>
    <t>V</t>
  </si>
  <si>
    <t>VI</t>
  </si>
  <si>
    <t>Điện Biên</t>
  </si>
  <si>
    <t>Tuần Giáo</t>
  </si>
  <si>
    <t>Thị xã Mường Lay</t>
  </si>
  <si>
    <t>Mường Ảng</t>
  </si>
  <si>
    <t>Nậm Pồ</t>
  </si>
  <si>
    <t>Chuẩn bị đầu tư</t>
  </si>
  <si>
    <t xml:space="preserve"> </t>
  </si>
  <si>
    <t>Huyện Điện Biên</t>
  </si>
  <si>
    <t>Huyện Tuần Giáo</t>
  </si>
  <si>
    <t>Huyện Tủa Chùa</t>
  </si>
  <si>
    <t>Huyện Nậm Pồ</t>
  </si>
  <si>
    <t>Huyện Mường Nhé</t>
  </si>
  <si>
    <t>1)</t>
  </si>
  <si>
    <t>2)</t>
  </si>
  <si>
    <t>Bộ, ngành, tổng công ty …….</t>
  </si>
  <si>
    <t>Biểu mẫu số I</t>
  </si>
  <si>
    <t>(Áp dụng cho các tỉnh, thành phố trực thuộc Trung ương)</t>
  </si>
  <si>
    <t>Danh mục dự án</t>
  </si>
  <si>
    <t>Địa điểm XD</t>
  </si>
  <si>
    <t>Năng lực thiết kế</t>
  </si>
  <si>
    <t>Thời gian KC-HT</t>
  </si>
  <si>
    <t>Quyết định đầu tư ban đầu hoặc QĐ đầu tư điều chỉnh đã được Thủ tướng Chính phủ giao KH năm 2012, 2013</t>
  </si>
  <si>
    <t>Quyết định đầu tư điều chỉnh</t>
  </si>
  <si>
    <t>Lũy kế giải ngân từ khởi công đến hết ngày 31/12/2015</t>
  </si>
  <si>
    <t>Giai đoạn 2016-2020</t>
  </si>
  <si>
    <t>Ghi chú</t>
  </si>
  <si>
    <t>Nhu cầu đầu tư 5 năm 2016-2020</t>
  </si>
  <si>
    <t>Dự kiến kế hoạch 5 năm 2016-2020</t>
  </si>
  <si>
    <t>Kế hoạch năm 2016 đã được cấp có thẩm quyền quyết định</t>
  </si>
  <si>
    <t>Số quyết định; ngày, tháng, năm ban hành</t>
  </si>
  <si>
    <t xml:space="preserve">TMĐT </t>
  </si>
  <si>
    <t>Tổng số (tất cả các nguồn vốn)</t>
  </si>
  <si>
    <t>Trong đó: NSĐP</t>
  </si>
  <si>
    <t xml:space="preserve">Trong đó: NSĐP </t>
  </si>
  <si>
    <t>Tổng số</t>
  </si>
  <si>
    <t>Trong đó</t>
  </si>
  <si>
    <t>Thu hồi các khoản ứng trước NSĐP</t>
  </si>
  <si>
    <t>Thanh toán nợ XDCB</t>
  </si>
  <si>
    <t>Vốn theo tiêu chí phân bổ</t>
  </si>
  <si>
    <t xml:space="preserve">Thành phố Điện Biên Phủ </t>
  </si>
  <si>
    <t>Cầu dầm BTCT L=33 m bản Ta Pô</t>
  </si>
  <si>
    <t>ĐBP</t>
  </si>
  <si>
    <t>Đường vào Trường Dạy nghề tỉnh Điện Biên</t>
  </si>
  <si>
    <t>119/QĐ-TrTCN 27/3/2012</t>
  </si>
  <si>
    <t>Thủy lợi tổ dân phố 9, phường Thanh Trường</t>
  </si>
  <si>
    <t>Xây dựng trường Mầm non Hoa Hồng</t>
  </si>
  <si>
    <t>Đầu tư bổ sung CSVC trung tâm KTTH-HN tỉnh</t>
  </si>
  <si>
    <t>Khu tái định cư Him Lam thành phố Điện Biên Phủ</t>
  </si>
  <si>
    <t>Hệ thống nước sinh hoạt cho các hộ bị ảnh hưởng bãi rác noong Bua</t>
  </si>
  <si>
    <t>Dự án chuyển tiếp từ giai đoạn 2011-2015 sang giai đoạn 2016-2020</t>
  </si>
  <si>
    <t xml:space="preserve"> Trụ sở xã Thanh Minh</t>
  </si>
  <si>
    <t>1121 ngày 30/10/2012</t>
  </si>
  <si>
    <t xml:space="preserve">CT QT còn thiếu vốn </t>
  </si>
  <si>
    <t xml:space="preserve"> Tuyến đường nhánh Hòa Bình - Phường Tân Thanh - TP ĐBP</t>
  </si>
  <si>
    <t>1117, ngày 29/10/2012</t>
  </si>
  <si>
    <t xml:space="preserve">KH 2016 bố trí vốn TT dứt điểm </t>
  </si>
  <si>
    <t>6</t>
  </si>
  <si>
    <t>Các nhánh đường nội thị phường Tân Thanh và Him Lam</t>
  </si>
  <si>
    <t>132/QĐ-UBND
10/2/2003
302/QĐ-UBND 26/6/2015</t>
  </si>
  <si>
    <t>KH 2016 bố trí vốn dứt điểm</t>
  </si>
  <si>
    <t xml:space="preserve"> Trường mầm non Hoa Ban </t>
  </si>
  <si>
    <t>805, ngày 21/8/2012</t>
  </si>
  <si>
    <t xml:space="preserve"> Trường THCS phường Nam Thanh</t>
  </si>
  <si>
    <t>619, ngày 06/7/2011</t>
  </si>
  <si>
    <t>Hệ thống lọc thô đầu nguồn nhà máy nước ĐBP</t>
  </si>
  <si>
    <t>132, ngày 31/10/2013</t>
  </si>
  <si>
    <t xml:space="preserve"> Trường Tiểu học HERMANN và trường Mẫu giáo SOS Điện Biên Phủ</t>
  </si>
  <si>
    <t>1180/QĐ-UBND (29/11/2011)</t>
  </si>
  <si>
    <t xml:space="preserve"> Đường Nội thị phường Nam Thanh- TP ĐBP </t>
  </si>
  <si>
    <t>831, ngày 18/10/2013</t>
  </si>
  <si>
    <t>Nhà đa năng, sân đường nội bộ trường THPT Phan Đình Giót</t>
  </si>
  <si>
    <t>1221/QĐ-SGDĐT 21/10/2011</t>
  </si>
  <si>
    <t>Lồng ghép vốn CTMQQG giáo dục</t>
  </si>
  <si>
    <t xml:space="preserve"> Hạ tầng khu du lịch Him Lam GĐ II</t>
  </si>
  <si>
    <t>1228/QĐ-UBND 01/10/2010</t>
  </si>
  <si>
    <t>LG vốn CĐNS</t>
  </si>
  <si>
    <t>Bệnh viện đa khoa thành phố Điện Biên Phủ</t>
  </si>
  <si>
    <t>12/QĐ-UBND
8/01/2010</t>
  </si>
  <si>
    <t>TH gói thầu XD hệ thống cấp điện, xử lý nước thải đưa vào hoạt động</t>
  </si>
  <si>
    <t>Khu xử lý rác thải thành phố Điện Biên Phủ</t>
  </si>
  <si>
    <t>Trường THPT Lương Thế Vinh</t>
  </si>
  <si>
    <t>853/QĐ-UBND  10/9/2012</t>
  </si>
  <si>
    <t>Lồng ghép vốn NSTW-MTQG</t>
  </si>
  <si>
    <t>Dự án khởi công mới trong giai đoạn 2016-2020</t>
  </si>
  <si>
    <t>Nhà lớp học năng khiếu + cải tạo, sửa chữa Nhà thiếu nhi tỉnh Điện Biên</t>
  </si>
  <si>
    <t>325a ngày 20/02/2012</t>
  </si>
  <si>
    <t>KCM</t>
  </si>
  <si>
    <t xml:space="preserve"> Trường Mầm non 20-10</t>
  </si>
  <si>
    <t>998/QĐ-UBND 30/10/2013</t>
  </si>
  <si>
    <t>Nâng cấp, sửa chữa kênh hữu Nậm Rốm phường Thanh Trường</t>
  </si>
  <si>
    <t xml:space="preserve">Đường tổ dân phố 21, phường Him Lam (L=997,05m) </t>
  </si>
  <si>
    <t>Đường nội thị phường Thanh Bình (L=359m)</t>
  </si>
  <si>
    <t>Xây dựng trường mầm non Nam Thanh</t>
  </si>
  <si>
    <t>Xây dựng trường Mầm non Hoa Mai</t>
  </si>
  <si>
    <t>Cải tạo và mở rộng trụ sở Thành ủy - HĐND, UBND thành phố</t>
  </si>
  <si>
    <t>DA Cải tạo các tuyến ống mạng cấp II + III tại Thành phố Điện Biên Phủ</t>
  </si>
  <si>
    <t xml:space="preserve"> Chuẩn bị đầu tư</t>
  </si>
  <si>
    <t>Trung tâm Hội Nghị huyện ĐB</t>
  </si>
  <si>
    <t>370 ngày 7/5/20122</t>
  </si>
  <si>
    <t>Trường Mầm non Thị trấn</t>
  </si>
  <si>
    <t>1</t>
  </si>
  <si>
    <t>ĐB</t>
  </si>
  <si>
    <t>Bố trí dứt điểm nguồn vốn XDCBTT</t>
  </si>
  <si>
    <t>3</t>
  </si>
  <si>
    <t>5</t>
  </si>
  <si>
    <t>Đường nội thị huyện Điện Biên (GĐI)</t>
  </si>
  <si>
    <t>930/QĐ-UBND
 28/7/2010</t>
  </si>
  <si>
    <t>7</t>
  </si>
  <si>
    <t>Nghĩa trang C1</t>
  </si>
  <si>
    <t>4390 ngày 14/12/2012</t>
  </si>
  <si>
    <t>9</t>
  </si>
  <si>
    <t>Hệ thống đường ống dẫn nước cho khu vực bản phủ, huyện Điện Biên</t>
  </si>
  <si>
    <t>131/QĐ-CT
28/10/2013</t>
  </si>
  <si>
    <t xml:space="preserve"> Nhà khách huyện Điện Biên</t>
  </si>
  <si>
    <t>385 ngày 9/5/2012</t>
  </si>
  <si>
    <t>13</t>
  </si>
  <si>
    <t>Lồng ghép vốn NSTW</t>
  </si>
  <si>
    <t>15</t>
  </si>
  <si>
    <t>Trung tâm giáo dục thường xuyên huyện Điện Biên</t>
  </si>
  <si>
    <t>1418/QĐ-SGĐT
29/4/2014</t>
  </si>
  <si>
    <t>Dự án chuyển tiếp sang giai đoạn 2016-2020</t>
  </si>
  <si>
    <t>BVĐK huyện Điện Biên</t>
  </si>
  <si>
    <t>1591/QĐ-UBND
4/9/2009</t>
  </si>
  <si>
    <t>Lồng ghép vốn TPCP</t>
  </si>
  <si>
    <t>(2)</t>
  </si>
  <si>
    <t>Nhà Đa năng, Nhà BGH và các hạng mục phụ trợ trường THPT Mường Nhà</t>
  </si>
  <si>
    <t>Đường vào nghĩa trang C1 giai đoạn II</t>
  </si>
  <si>
    <t xml:space="preserve"> Đường nội thị huyện Điện Biên (GĐII)</t>
  </si>
  <si>
    <t>Bổ sung danh mục theo đề xuất của Sở Giáo dục</t>
  </si>
  <si>
    <t xml:space="preserve"> Trụ sở Phòng Tài chính huyện Tuần Giáo</t>
  </si>
  <si>
    <t>DA cấp nước tự chảy cho NMN Huyện Tuần Giáo</t>
  </si>
  <si>
    <t>Cải tạo, nâng cấp trường phổ thông DTNT THPT huyện Tuần Giáo</t>
  </si>
  <si>
    <t>Lồng ghép vốn CTMTGD</t>
  </si>
  <si>
    <t>2</t>
  </si>
  <si>
    <t>4</t>
  </si>
  <si>
    <t xml:space="preserve"> Trụ sở HĐND - UBND huyện Tuần Giáo</t>
  </si>
  <si>
    <t>1272, ngày 16/12/2011</t>
  </si>
  <si>
    <t>Kè bảo vệ khu dân cư khối Sơn Thuỷ và Tân Lập, thị trấn Tuần Giáo</t>
  </si>
  <si>
    <t>1277/QĐ-UBND 13/10/2010</t>
  </si>
  <si>
    <t xml:space="preserve"> Cải tạo, sửa chữa trụ sở Phòng Giáo dục Tuần Giáo</t>
  </si>
  <si>
    <t>96a/QĐ-UBND 
02/8/2012</t>
  </si>
  <si>
    <t>KCM 2015 (Lồng ghép vốn Sự nghiệp 2,8 tỷ đồng)</t>
  </si>
  <si>
    <t>8</t>
  </si>
  <si>
    <t>NSH các bản Há Dùa + xã tự + Ten Hon + Thẳm Nặm xã Tênh Phông</t>
  </si>
  <si>
    <t>Trụ sở Phòng Văn hóa huyện Tuần Giáo</t>
  </si>
  <si>
    <t xml:space="preserve">Huyện Điện Biên Đông </t>
  </si>
  <si>
    <t>Trụ sở thị trấn huyện Điện Biên Đông</t>
  </si>
  <si>
    <t>ĐBĐ</t>
  </si>
  <si>
    <t>Trụ sở QLTT số 2 Điện Biên Đông</t>
  </si>
  <si>
    <t>Nhà lớp học trường THCS thị Trấn ĐBĐ</t>
  </si>
  <si>
    <t>Nâng cấp sửa chữa đường nội thị, thảm bê tông nhựa hạt trung một số trục đường nội thị thị trấn Điện Biên Đông</t>
  </si>
  <si>
    <t>Xây dựng nhà đa năng trường tiểu học thị trấn huyện Điện Biên Đông</t>
  </si>
  <si>
    <t>2794/QĐ-UBND; 30/10/2014</t>
  </si>
  <si>
    <t>Bãi xử lý rác thải thị trấn Điện Biên Đông, huyện Điện Biên Đông</t>
  </si>
  <si>
    <t xml:space="preserve">533/QĐ-UBND 
15/7/2014 </t>
  </si>
  <si>
    <t>TC từ nguồn XDCBTT</t>
  </si>
  <si>
    <t>Điện Biên
 Đông</t>
  </si>
  <si>
    <t>12</t>
  </si>
  <si>
    <t>Tôn tạo sân vận động thị trấn Điện Biên Đông</t>
  </si>
  <si>
    <t>Trạm y tế thị trấn huyện Điện Biên Đông</t>
  </si>
  <si>
    <t>Trụ sở Hạt Kiểm lâm huyện Điện Biên Đông</t>
  </si>
  <si>
    <t>Huyện Mường Ảng</t>
  </si>
  <si>
    <t>Trụ sở làm việc Ban quản lý dự án huyện Mường Ảng</t>
  </si>
  <si>
    <t>Mường Ẳng</t>
  </si>
  <si>
    <t>Trụ sở QLTT số 8 MườngẢng</t>
  </si>
  <si>
    <t>Trụ sở liên cơ trạm bảo vệ thực vật, trạm thú y, hạt kiểm lâm huyện Mường Ảng</t>
  </si>
  <si>
    <t>Trạm y tế TT Mường Ảng</t>
  </si>
  <si>
    <t>Trường phổ thông DTNT THPT huyện Mường Ảng</t>
  </si>
  <si>
    <t>MA</t>
  </si>
  <si>
    <t xml:space="preserve"> Đài TT - TH huyện Mường Ảng</t>
  </si>
  <si>
    <t>338/QĐ-PTTH 13/12/2010</t>
  </si>
  <si>
    <t>Trụ sở HĐND-UBND huyện Mường Ẳng</t>
  </si>
  <si>
    <t>1252/QĐ-UBND 07/10/2010</t>
  </si>
  <si>
    <t>Trụ sở Huyện ủy và Khối đoàn thể huyện Mường Ảng</t>
  </si>
  <si>
    <t>1251/QĐ-UB
07/10/2010</t>
  </si>
  <si>
    <t>Lò đốt rác bằng khí tự nhiên xử lý rác thải sinh hoạt trên địa bàn thị trấn Mường Ảng và các xã lân cận</t>
  </si>
  <si>
    <t xml:space="preserve">1962/QĐ-UBND 
15/10/2014 </t>
  </si>
  <si>
    <t xml:space="preserve"> Đường nội thị giai đoạn I Trục 42m huyện Mường Ảng</t>
  </si>
  <si>
    <t>702/QĐ-UBND 27/7/2011</t>
  </si>
  <si>
    <t xml:space="preserve">  Đối ứng vốn NSTW</t>
  </si>
  <si>
    <t>Nhà Đa năng và các hạng mục phụ trợ trường THPT huyện Mường Ảng</t>
  </si>
  <si>
    <t xml:space="preserve"> Sân vận động huyện có khán đài</t>
  </si>
  <si>
    <t>Trường phổ thông DTNT THPT huyện Mường Nhé (gđ 2)</t>
  </si>
  <si>
    <t>MN</t>
  </si>
  <si>
    <t xml:space="preserve"> Trường THCS Chung chải + 6 phòng CV Giáo viên</t>
  </si>
  <si>
    <t>1465/QĐ-UBND 13/10/2008</t>
  </si>
  <si>
    <t xml:space="preserve"> Khu vui chơi giải trí cho trẻ em huyện Mường Nhé </t>
  </si>
  <si>
    <t>2007A/QĐ-UBND 30/8/2013</t>
  </si>
  <si>
    <t xml:space="preserve"> Chợ thị trấn Mường Nhé</t>
  </si>
  <si>
    <t>2587, ngày 31/10/2012</t>
  </si>
  <si>
    <t>NSNN hỗ trợ 12 tỷ</t>
  </si>
  <si>
    <t>Bãi xử lý rác thải trung tâm huyện lỵ và các xã vùng lân cận huyện Mường Nhé</t>
  </si>
  <si>
    <t xml:space="preserve">456/QĐ-UBND 
19/6/2014 </t>
  </si>
  <si>
    <t>Nhà Đa năng và các hạng mục phụ trợ trường THPT huyện Mường Nhé</t>
  </si>
  <si>
    <t xml:space="preserve"> Danh mục
 bổ sung</t>
  </si>
  <si>
    <t>VII</t>
  </si>
  <si>
    <t xml:space="preserve">Huyện Mường Chà </t>
  </si>
  <si>
    <t>Xây dựng cơ sở hạ tầng khu A thị trấn Mường Chà (thay dự án Đường giao thông nội thị khu A thị trấn Mường Chà)</t>
  </si>
  <si>
    <t>Trụ sở khối đoàn thể huyện Mường Chà</t>
  </si>
  <si>
    <t>1677/QĐ
27/10/2014</t>
  </si>
  <si>
    <t>TC</t>
  </si>
  <si>
    <t>BVĐK huyện Mường Chà</t>
  </si>
  <si>
    <t>345/QĐ-UBND
18/3/2009</t>
  </si>
  <si>
    <t>MC</t>
  </si>
  <si>
    <t>Bãi xử lý rác thải huyện</t>
  </si>
  <si>
    <t>VIII</t>
  </si>
  <si>
    <t>Nâng cấp mở rộng trụ sở Huyện Ủy</t>
  </si>
  <si>
    <t>Sửa chữa, nâng cấp nhà khách UBND huyện Tủa Chùa</t>
  </si>
  <si>
    <t>(1)</t>
  </si>
  <si>
    <t>Cải tạo, nâng cấp trường phổ thông DTNT THPT huyện Tủa Chùa</t>
  </si>
  <si>
    <t xml:space="preserve"> Mở rộng trụ sở UBND huyện Tủa Chùa</t>
  </si>
  <si>
    <t>1812, ngày 30/10/2012</t>
  </si>
  <si>
    <t>Các tuyến nhánh A, B, D đường nội thị thị trấn Tủa Chùa</t>
  </si>
  <si>
    <t>Nước sinh hoạt trung tâm xã Huổi Só và bản Huổi Tra</t>
  </si>
  <si>
    <t>Bãi rác thị trấn Tủa Chùa</t>
  </si>
  <si>
    <t>Trường THCS và THPT Mường Đun huyện Tủa Chùa</t>
  </si>
  <si>
    <t>IX</t>
  </si>
  <si>
    <t>Trụ sở liên cơ trạm bảo vệ thực vật, trạm thú y, trạm khuyến nông, hạt kiểm lâm huyện Nậm Pồ</t>
  </si>
  <si>
    <t>Trụ sở Ban quản lý dự án huyện</t>
  </si>
  <si>
    <t>Trường Tiểu học trung tâm huyện</t>
  </si>
  <si>
    <t>PKĐKKV Ba Chà huyện Nậm Pồ</t>
  </si>
  <si>
    <t>Khu trụ sở làm việc tạm phục vụ cho hoạt động của cấp ủy, chính quyền, MTTQ và các đoàn thể của huyện Nậm Pồ</t>
  </si>
  <si>
    <t>234/QĐ-UBND
26/4/2013</t>
  </si>
  <si>
    <t>Dự án hoàn thành năm 2015; H.ứng NSĐP 2,14 tỷ đồng</t>
  </si>
  <si>
    <t xml:space="preserve"> Cải tạo, NC PKĐKKV Nà Hỳ thành cơ sở tạm TTYT và BVĐK huyện Nậm Pồ </t>
  </si>
  <si>
    <t xml:space="preserve"> 513/QĐ-UBND 07/7/2014</t>
  </si>
  <si>
    <t>Công trình cấp bách (KCM)</t>
  </si>
  <si>
    <t>Trường Mầm non trung tâm huyện</t>
  </si>
  <si>
    <t>H.NP</t>
  </si>
  <si>
    <t>Trường THCS huyện</t>
  </si>
  <si>
    <t>Trường DTNT THPT huyện Nậm Pồ</t>
  </si>
  <si>
    <t>NP</t>
  </si>
  <si>
    <t>Trường THPT huyện Nậm Pồ</t>
  </si>
  <si>
    <t>Trụ sở tạm của Ban quản lý dự án huyện</t>
  </si>
  <si>
    <t xml:space="preserve"> Trụ sở quản lý thị trường số 10 huyện Nậm Pồ</t>
  </si>
  <si>
    <t>X</t>
  </si>
  <si>
    <t>Xây dựng cảng bến cảng Đồi Cao, Mường Lay</t>
  </si>
  <si>
    <t>TPĐBP</t>
  </si>
  <si>
    <t>XII</t>
  </si>
  <si>
    <t xml:space="preserve"> Khoa học và công nghệ</t>
  </si>
  <si>
    <t>Xây dựng mới Trại thực nghiệm KH&amp;CN  (xây dựng mới hệ thống các phòng thí nghiệm công nghệ sinh học và phân tích kiểm nghiệm)</t>
  </si>
  <si>
    <t>Sửa chữa nhà làm việc 3 tầng Sở Khoa học và Công nghệ tỉnh Điện Biên.</t>
  </si>
  <si>
    <t>422/QĐ-UB
31/10/2014</t>
  </si>
  <si>
    <t>Cải tạo, nâng cấp hệ thống xử lý nước thải Bệnh viện Y học cổ truyền tỉnh</t>
  </si>
  <si>
    <t>470/QĐ-SYT 27/6/2011</t>
  </si>
  <si>
    <t>Nâng cao năng lực Trung tâm Thông tin và Ứng dụng tiến bộ khoa học công nghệ tỉnh Điện Biên</t>
  </si>
  <si>
    <t>833/QĐ-UB
30/10/2014</t>
  </si>
  <si>
    <t>Sửa chữa trụ sở Chi cục Tiêu chuẩn Đo lường Chất lượng</t>
  </si>
  <si>
    <t>KHCN</t>
  </si>
  <si>
    <t>Xây dựng trụ sở Trung tâm kỹ thuật Tiêu chuẩn Đo lường Chất lượng</t>
  </si>
  <si>
    <t>2016-2018</t>
  </si>
  <si>
    <t xml:space="preserve"> Các ngành Tỉnh - CT Công cộng</t>
  </si>
  <si>
    <t>Mở rộng trụ sở làm việc của Đoàn đại biểu quốc hội và HĐND tỉnh</t>
  </si>
  <si>
    <t xml:space="preserve"> Sửa chữa trụ sở các Ban Đảng tỉnh</t>
  </si>
  <si>
    <t>07/QĐ-UBKTTU, ngày 29/10/2012</t>
  </si>
  <si>
    <t>Trung hội nghị Văn hóa tỉnh Điện Biên</t>
  </si>
  <si>
    <t>271/QĐ-UBND
8/3/2002</t>
  </si>
  <si>
    <t>KH 2016 bố trí vốn dứt điểm (H.ứng NSĐP)</t>
  </si>
  <si>
    <t xml:space="preserve"> Sửa chữa NC trụ sở sở Nội vụ</t>
  </si>
  <si>
    <t>127a, ngày 31/10/2012</t>
  </si>
  <si>
    <t xml:space="preserve"> Cải tạo nâng cấp nhà khách HĐND - UBND tỉnh</t>
  </si>
  <si>
    <t xml:space="preserve">124, ngày 28/8/2013 </t>
  </si>
  <si>
    <t>KH 2016 bố trí vốn dứt điểm (H.ứng NSĐP 1 tỷ đồng)</t>
  </si>
  <si>
    <t>Sửa chữa, mở rộng nhà khách Tỉnh ủy</t>
  </si>
  <si>
    <t>18, ngày 09/8/2013;
02-QĐ/VPTU
04/9/2015</t>
  </si>
  <si>
    <t>Sửa chữa trụ sở Hội chữ thập đỏ</t>
  </si>
  <si>
    <t>06/QĐ-CTĐ
26/8/2014</t>
  </si>
  <si>
    <t xml:space="preserve"> Trung tâm 05-06 tỉnh
(Trung tâm chữa bệnh - Giáo dục - lao động xã hội tỉnh )</t>
  </si>
  <si>
    <t xml:space="preserve">1475/QĐ-UBND 17/12/2004 </t>
  </si>
  <si>
    <t xml:space="preserve"> Đập, kè công viên ven sông Nậm Rốm</t>
  </si>
  <si>
    <t>2065/QĐ-UBND, ngày 28/12/2008</t>
  </si>
  <si>
    <t xml:space="preserve"> Nhà làm việc BGH Trường Chính trị tỉnh</t>
  </si>
  <si>
    <t>529/QĐ-TCT
31/10/2012</t>
  </si>
  <si>
    <t xml:space="preserve"> Nhà bếp, nhà ăn trường chính trị Tỉnh</t>
  </si>
  <si>
    <t>275, ngày 22/11/2011</t>
  </si>
  <si>
    <t xml:space="preserve"> Hạng mục phụ trợ trường CĐKTKT Đ. Biên</t>
  </si>
  <si>
    <t>417/QĐ-CĐKTKT (16/8/2011)</t>
  </si>
  <si>
    <t xml:space="preserve"> Trại thí nghiệm thực hành trường Cao đẳng Kinh tế kỹ thuật Điện Biên</t>
  </si>
  <si>
    <t>416/QĐ-CĐKTKT; 24/6/2014</t>
  </si>
  <si>
    <t>Xây dựng Sa Bàn diễn biến chiến dịch Điện Biên Phủ</t>
  </si>
  <si>
    <t>236/QĐ-SVH 26/02/2014</t>
  </si>
  <si>
    <t xml:space="preserve">Chỉnh trang, tôn tạo một số hạng mục Tượng đài chiến thắng Điện Biên Phủ </t>
  </si>
  <si>
    <t>1583/QĐ-SVH 16/12/2013</t>
  </si>
  <si>
    <t>Cải tạo, NC bổ sung một số hạng mục công trình: Cải tạo, sửa chữa nâng cấp Sân vận động tỉnh</t>
  </si>
  <si>
    <t>1580/QĐ-SVH 16/12/2013</t>
  </si>
  <si>
    <t>Đầu tư, nâng cấp bổ sung một số hạng mục Trung tâm văn hóa Hội Cựu chiến binh tại Đồi E</t>
  </si>
  <si>
    <t>1582/QĐ-SVH 16/12/2013</t>
  </si>
  <si>
    <t xml:space="preserve"> Trụ sở Ban Nội chính Tỉnh ủy</t>
  </si>
  <si>
    <t>06-22/10/2013</t>
  </si>
  <si>
    <t>(H.ứng NSĐP 7tỷ đồng</t>
  </si>
  <si>
    <t>Cải tạo sửa, sửa chữa Trụ sở Tỉnh ủy</t>
  </si>
  <si>
    <t>175-QĐ/VPTU
15/10/2014</t>
  </si>
  <si>
    <t>Lồng ghép vốn sự nghiệp 5,65 tỷ</t>
  </si>
  <si>
    <t>Cải tạo, nâng cấp hệ thống xử lý chất thải Bệnh viện đa khoa tỉnh</t>
  </si>
  <si>
    <t>551/QĐ-UBND 28/6/2012</t>
  </si>
  <si>
    <t>Lồng ghép vốn Sự nghiệp NSTW</t>
  </si>
  <si>
    <t>14</t>
  </si>
  <si>
    <t xml:space="preserve"> Đối ứng các dự án ODA</t>
  </si>
  <si>
    <t xml:space="preserve">Bảo tàng chiến thắng Điện Biên Phủ giai đoạn II </t>
  </si>
  <si>
    <t>903/QĐ-UBND 08/09/2011</t>
  </si>
  <si>
    <t>Cải tạo, nâng cấp Trung tâm y tế Dự phòng tỉnh Điện Biên</t>
  </si>
  <si>
    <t xml:space="preserve"> 834/QĐ-UBND 30/10/2014</t>
  </si>
  <si>
    <t xml:space="preserve">Nhà thư viện thuộc Dự án Nhà thí nghiệm, thư viện Trường Cao đẳng Kinh tế - Kỹ thuật Điện Biên </t>
  </si>
  <si>
    <t>983/QĐ-UBND 30/10/2012</t>
  </si>
  <si>
    <t>Cải tạo, sửa chữa Trụ sở UBND tỉnh</t>
  </si>
  <si>
    <t>1146/QĐ-UBND 30/10/2015</t>
  </si>
  <si>
    <t xml:space="preserve"> Đền bù giải phóng mặt bằng xây dựng  nhà máy xử lý rác thải thành phố Điện Biên Phủ</t>
  </si>
  <si>
    <t xml:space="preserve"> Dự án đầu tư trang thiết bị cho hệ thống quan trắc và phân tích môi trường tỉnh Điện Biên</t>
  </si>
  <si>
    <t xml:space="preserve"> Trụ sở Sở Thông tin truyền thông</t>
  </si>
  <si>
    <t>Cải tạo, sửa chữa Sở Lao động - TB&amp;XH (nhà 1 và nhà 2)</t>
  </si>
  <si>
    <t>Cải tạo sửa chữa nhà đội xe Văn phòng Tỉnh ủy</t>
  </si>
  <si>
    <t>Cơ sở điều trị tại Trung tâm chữa bệnh -GD-LĐXH tỉnh</t>
  </si>
  <si>
    <t xml:space="preserve"> XD mới Khoa tiền lâm sàng và sửa chữa, nâng cấp một số khoa, phòng và các hạng mục phụ trợ Trường CĐ Y tế Điện Biên. </t>
  </si>
  <si>
    <t xml:space="preserve"> Khu du lịch Quốc gia Điện Biên Phủ - Pá Khoang - Mường Phăng</t>
  </si>
  <si>
    <t xml:space="preserve">Bảo tồn, tôn tạo di tích Khu trung tâm tập đoàn cứ điểm Điện Biên Phủ </t>
  </si>
  <si>
    <t xml:space="preserve"> Bảo tồn, tôn tạo di tích Khu trung tâm đề kháng Him Lam </t>
  </si>
  <si>
    <t>2007-2011</t>
  </si>
  <si>
    <t xml:space="preserve"> 528/QĐ-UBND  17/5/2006</t>
  </si>
  <si>
    <t>Lồng ghép NSTW</t>
  </si>
  <si>
    <t xml:space="preserve"> Cải tạo, sửa chữa Đài PTTH tỉnh (sửa chữa nhà làm việc khu văn phòng, tường rào bảo vệ; xây kè chắn đát…)</t>
  </si>
  <si>
    <t xml:space="preserve"> Xây dựng nhà làm việc và đặt máy khu văn phòng đài tỉnh</t>
  </si>
  <si>
    <t xml:space="preserve"> Mở rộng, cải tạo trụ sở làm việc Đảng ủy dân chính Đảng tỉnh</t>
  </si>
  <si>
    <t>Trụ sở làm việc Trung tâm kiểm định chất lượng xây dựng tỉnh Điện Biên</t>
  </si>
  <si>
    <t xml:space="preserve">   Nhà Ký túc xá học viên và Các hạng mục phụ trợ Trường Chính trị tỉnh </t>
  </si>
  <si>
    <t>144 
người</t>
  </si>
  <si>
    <t xml:space="preserve"> XD Phòng học và Hội trường Trường CĐ Sư phạm</t>
  </si>
  <si>
    <t>16 PH 
+ 500 chỗ</t>
  </si>
  <si>
    <t xml:space="preserve"> Sân tập Giáo dục quốc phòng (giai đoạn II) trường cao đẳng sư phạm</t>
  </si>
  <si>
    <t>4.000m2</t>
  </si>
  <si>
    <t xml:space="preserve"> Sửa chữa, mở rộng trụ sở sở Nội vụ tỉnh</t>
  </si>
  <si>
    <t>Kho lưu trữ chuyên dụng tỉnh Điện Biên</t>
  </si>
  <si>
    <t xml:space="preserve"> Lồng ghép vốn NSTW</t>
  </si>
  <si>
    <t>Hạ tầng kỹ thuật khung khu chức năng phía Đông thành phố Điện Biên Phủ</t>
  </si>
  <si>
    <t>Ghi chú: (*) Lũy kế số vốn đã bố trí đến hết kế hoạch năm 2015, bổ sung tính đến hết ngày 31 tháng 12 năm 2015, không bao gồm số vốn ứng trước chưa bố trí kế hoạch để thu hồi</t>
  </si>
  <si>
    <t>16</t>
  </si>
  <si>
    <t>18</t>
  </si>
  <si>
    <t>20</t>
  </si>
  <si>
    <t>26</t>
  </si>
  <si>
    <t>27</t>
  </si>
  <si>
    <t>30</t>
  </si>
  <si>
    <t>Dự kiến điều chỉnh KH 2016-2020</t>
  </si>
  <si>
    <t>Tăng thêm nhu cầu
 còn lớn</t>
  </si>
  <si>
    <t>Nhà Khách huyện Nậm Pồ</t>
  </si>
  <si>
    <t>Dự án TP lập trình nhu cầu 57 tỷ</t>
  </si>
  <si>
    <t>19</t>
  </si>
  <si>
    <t>21</t>
  </si>
  <si>
    <t>Tăng</t>
  </si>
  <si>
    <t>Giảm</t>
  </si>
  <si>
    <t>Đã đầu tư bằng vốn bảo trì đường bộ (bố trí vốn làm đoạn còn lại đến nghĩa trang C1 và đền bù cả tuyến)</t>
  </si>
  <si>
    <t>Chuẩn bị đầu tư năm 2016</t>
  </si>
  <si>
    <t>a</t>
  </si>
  <si>
    <t>Dự án hoàn thành và bàn giao đưa vào sử dụng trước năm 2015</t>
  </si>
  <si>
    <t>b</t>
  </si>
  <si>
    <t xml:space="preserve"> Đối ứng dự án "PT CSHT du lịch hỗ trợ cho tăng trưởng toàn diện khu vực tiểu vùng Mê công mở rộng" </t>
  </si>
  <si>
    <t xml:space="preserve"> Nâng cấp tuyến đường, điểm dừng và ngắm cảnh, mở rộng bãi đỗ xe…)</t>
  </si>
  <si>
    <t xml:space="preserve"> Trung tâm giao lưu văn hóa và thông tin du lịch Điện Biên Phủ</t>
  </si>
  <si>
    <t>2017-2019</t>
  </si>
  <si>
    <t>Cải tạo, nâng cấp trường THPT chuyên Lê Quý Đôn</t>
  </si>
  <si>
    <t>976/QĐ-UBND  29/10/2012</t>
  </si>
  <si>
    <t>Lồng ghép Vốn CTMTGD</t>
  </si>
  <si>
    <t>Danh mục bổ sung mới (Lồng ghép vốn vay tín dụng ưu đãi)</t>
  </si>
  <si>
    <t>Cắt danh mục chuyển Xây dựng trụ sở hợp khối theo quy hoạch phía đông TPĐBP</t>
  </si>
  <si>
    <t>Cắt danh mục vốn chuyển cho dự án Khu trung tâm đề kháng Him Lam</t>
  </si>
  <si>
    <t>Trường THCS Nậm Tin</t>
  </si>
  <si>
    <t>H
Nậm Pồ</t>
  </si>
  <si>
    <t>1090/QĐ-UBND; 27/10/2015</t>
  </si>
  <si>
    <t>2015-2016</t>
  </si>
  <si>
    <t>Trường THPT Nậm Pồ</t>
  </si>
  <si>
    <t>1044/QĐ-UBND; 22/10/2015</t>
  </si>
  <si>
    <t xml:space="preserve"> Lồng ghép vốn ODA</t>
  </si>
  <si>
    <t>Cắt danh mục vì, chưa có mặt bằng xây dựng tại khu đô thị mới phía đông thành phố</t>
  </si>
  <si>
    <t>a)</t>
  </si>
  <si>
    <t>b)</t>
  </si>
  <si>
    <t>Nguồn vốn theo tiếu chí 40/2015/QĐ-TTg + Nguồn thu sử dụng đất</t>
  </si>
  <si>
    <t>B1</t>
  </si>
  <si>
    <t xml:space="preserve">Dự án chuyển tiếp từ giai đoạn 2011-2015 sang giai đoạn 2016-2020 </t>
  </si>
  <si>
    <t>Dự án hoàn thành trong năm 2015</t>
  </si>
  <si>
    <t xml:space="preserve"> Trạm y tế Phường Thanh Trường</t>
  </si>
  <si>
    <t>TP ĐBP</t>
  </si>
  <si>
    <t>216 m2</t>
  </si>
  <si>
    <t>14-16</t>
  </si>
  <si>
    <t>563/QĐ-SYT 
30/7/2014</t>
  </si>
  <si>
    <t xml:space="preserve"> Trạm y tế xã Tà Lèng</t>
  </si>
  <si>
    <t>564/QĐ-SYT 
30/7/2014</t>
  </si>
  <si>
    <t xml:space="preserve"> Trạm y tế xã Thanh Minh</t>
  </si>
  <si>
    <t>16-17</t>
  </si>
  <si>
    <t>648/QĐ-SYT 
04/10/2013</t>
  </si>
  <si>
    <t xml:space="preserve"> Trạm y tế Phường Nam Thanh </t>
  </si>
  <si>
    <t>649/QĐ-SYT 
04/10/2013</t>
  </si>
  <si>
    <t>Dự án dự kiến hoàn thành và bàn giao đưa vào sử dụng giai đoạn 2016-2020</t>
  </si>
  <si>
    <t>980 m2</t>
  </si>
  <si>
    <t>10-14</t>
  </si>
  <si>
    <t>640/QĐ-UBND 26/05/2010;</t>
  </si>
  <si>
    <t xml:space="preserve"> 550/QĐ-UBND 22/07/2014</t>
  </si>
  <si>
    <t>1820 m2</t>
  </si>
  <si>
    <t>10-15</t>
  </si>
  <si>
    <t xml:space="preserve">1902/QĐ-UBND 27/10/2009; </t>
  </si>
  <si>
    <t>1107/QĐ-UB 31/12/2014</t>
  </si>
  <si>
    <t>B2</t>
  </si>
  <si>
    <t>Nguồn vốn Xổ số kiến thiết</t>
  </si>
  <si>
    <t>25</t>
  </si>
  <si>
    <t xml:space="preserve"> Số dự án</t>
  </si>
  <si>
    <t xml:space="preserve">                                                                                                                                                                                                                                                                                                                                                                                                                                                                                                                                                                                            </t>
  </si>
  <si>
    <t xml:space="preserve">  Đơn vị: Triệu đồng</t>
  </si>
  <si>
    <t>Tên dự án</t>
  </si>
  <si>
    <t>Quy mô, công suất</t>
  </si>
  <si>
    <t>Địa điểm</t>
  </si>
  <si>
    <t>Nguồn vốn (tỷ VNĐ)</t>
  </si>
  <si>
    <t>Tổng</t>
  </si>
  <si>
    <t>Ngân sách</t>
  </si>
  <si>
    <t>Kêu gọi đầu tư</t>
  </si>
  <si>
    <t>Hình thức đầu tư</t>
  </si>
  <si>
    <t>Thương mại, dịch vụ</t>
  </si>
  <si>
    <t>14.500 m2</t>
  </si>
  <si>
    <t>BOT</t>
  </si>
  <si>
    <t>Chợ Thị trấn Tuần Giáo</t>
  </si>
  <si>
    <t>6.000 m2</t>
  </si>
  <si>
    <t>Chợ huyện Nậm Pồ</t>
  </si>
  <si>
    <t>9.200 m2</t>
  </si>
  <si>
    <t>Huyện lỵ Nậm Pồ</t>
  </si>
  <si>
    <t>Chợ đầu mối nông sản</t>
  </si>
  <si>
    <t>30.000 m2</t>
  </si>
  <si>
    <t>Thanh Minh - Tp. Điện Biên Phủ</t>
  </si>
  <si>
    <t>Chợ đầu mối lúa gạo Sam Mứn</t>
  </si>
  <si>
    <t>Thị trấn Tuần Giáo - huyện Tuần Giáo</t>
  </si>
  <si>
    <t>Chợ đầu mối thủy sản</t>
  </si>
  <si>
    <t>Sông Đà - T.X Mường Lay</t>
  </si>
  <si>
    <t>Sam Mứn - huyện Điện Biên</t>
  </si>
  <si>
    <t>Chợ cầu C4 Nam Thanh</t>
  </si>
  <si>
    <t>2.000 m2</t>
  </si>
  <si>
    <t>Nam Thanh - Tp.Điện Biên Phủ</t>
  </si>
  <si>
    <t>Chợ phường Mường Thanh</t>
  </si>
  <si>
    <t>5.000 m2</t>
  </si>
  <si>
    <t>Phường Mường Thanh - Tp.Điện Biên Phủ</t>
  </si>
  <si>
    <t>Chợ Thanh Trường</t>
  </si>
  <si>
    <t>4.800 m2</t>
  </si>
  <si>
    <t>Phường Thanh Trường - Tp.Điện Biên Phủ</t>
  </si>
  <si>
    <t>Chợ trung tâm huyện Tủa Chùa (giai đoạn 2)</t>
  </si>
  <si>
    <t>5 ha</t>
  </si>
  <si>
    <t>Thị trấn</t>
  </si>
  <si>
    <t>BOO</t>
  </si>
  <si>
    <t>Khách sạn huyện Mường Nhé</t>
  </si>
  <si>
    <t>Trung tâm huyện Mường Nhé</t>
  </si>
  <si>
    <t>Dự án trung tâm thương mại, dịch vụ, văn hóa</t>
  </si>
  <si>
    <t>124 ha</t>
  </si>
  <si>
    <t>Khu đô thị mới phía Đông - Tp. Điện Biên Phủ</t>
  </si>
  <si>
    <t>BT</t>
  </si>
  <si>
    <t>Văn hóa, thể thao, du lịch</t>
  </si>
  <si>
    <t>Công viên đa chức năng ven sông Nậm Rốm</t>
  </si>
  <si>
    <t>30 ha</t>
  </si>
  <si>
    <t>Công viên sinh thái huyện Mường Nhé</t>
  </si>
  <si>
    <t>3,1 ha</t>
  </si>
  <si>
    <t>Khu du lịch hồ Huổi Phạ</t>
  </si>
  <si>
    <t>4,5 ha</t>
  </si>
  <si>
    <t>Thành phố Điện Biên Phủ</t>
  </si>
  <si>
    <t>Đền thờ tưởng niệm các anh hùng liệt sỹ tại Khu trung tâm đề kháng Him Lam</t>
  </si>
  <si>
    <t>Đền thờ tưởng niệm các anh hùng liệt sỹ tại Khu Đồi A1(đồi F)</t>
  </si>
  <si>
    <t>6 ha</t>
  </si>
  <si>
    <t>Cơ sở hạ tầng</t>
  </si>
  <si>
    <t>Dự án xây dựng Trung tâm hành chính tỉnh</t>
  </si>
  <si>
    <t>100,2 ha</t>
  </si>
  <si>
    <t>Công viên nghĩa trang C1</t>
  </si>
  <si>
    <t>53,3 ha</t>
  </si>
  <si>
    <t>Xã Thanh Luông, huyện Điện Biên</t>
  </si>
  <si>
    <t>Xây dựng Cơ sở hạ tầng tạo quỹ đất khu đô thị Noong Bua - Pú Tửu</t>
  </si>
  <si>
    <t>20 ha</t>
  </si>
  <si>
    <t>Xây dựng khu đô thị ven sông phường Nam Thanh</t>
  </si>
  <si>
    <t>22 ha</t>
  </si>
  <si>
    <t>Khu đô thị mới phía Bắc thành phố Điện Biên Phủ</t>
  </si>
  <si>
    <t>25 ha</t>
  </si>
  <si>
    <t>Bến xe khách Thanh Minh</t>
  </si>
  <si>
    <t>3 ha</t>
  </si>
  <si>
    <t>Bến xe khách Điện Biên Đông</t>
  </si>
  <si>
    <t>3.000 m2</t>
  </si>
  <si>
    <t>2.500 m2</t>
  </si>
  <si>
    <t>Huyện Điện Biên Đông</t>
  </si>
  <si>
    <t>Bến xe khách Nậm Pồ</t>
  </si>
  <si>
    <t>Nhà máy xử lý rác thải khu vực TP.Điện Biên Phủ và huyện Điện Biên</t>
  </si>
  <si>
    <t>100-150 tấn/ngày</t>
  </si>
  <si>
    <t xml:space="preserve">Huyện Điện Biên </t>
  </si>
  <si>
    <t>Tổng cộng</t>
  </si>
  <si>
    <t>Xây dựng hạ tầng kỹ thuật chính quyền điện tử tỉnh Điện Biên</t>
  </si>
  <si>
    <t>- Dự án dự kiến hoàn thành và bàn giao đưa vào sử dụng giai đoạn 2016-2020</t>
  </si>
  <si>
    <t>Chương trình mục tiêu Công nghệ thông tin</t>
  </si>
  <si>
    <t>- Dự án dự kiến hoàn thành và bàn giao đưa vào sử dụng trong giai đoạn 2016-2020</t>
  </si>
  <si>
    <t>Thực hiện dự án</t>
  </si>
  <si>
    <t>XI</t>
  </si>
  <si>
    <t>903/QĐ-UBND 08/9/2011</t>
  </si>
  <si>
    <t>2012-2016</t>
  </si>
  <si>
    <t>Bảo tàng chiến thắng Điện Biên Phủ giai đoạn II</t>
  </si>
  <si>
    <t xml:space="preserve">Chương trình mục tiêu Phát triển văn hóa </t>
  </si>
  <si>
    <t>1343/QĐ-UBND 9/11/2010</t>
  </si>
  <si>
    <t>300-500 GB</t>
  </si>
  <si>
    <t>Cải tạo nâng cấp BVĐK tỉnh giai đoạn II (từ 300 lên 500 GB)</t>
  </si>
  <si>
    <t xml:space="preserve"> TP ĐBP</t>
  </si>
  <si>
    <t>Chương trình mục tiêu Đầu tư phát triển hệ thống y tế địa phương</t>
  </si>
  <si>
    <t>70-100 người</t>
  </si>
  <si>
    <t xml:space="preserve"> XD cơ sở Bảo trợ xã hội chăm sóc người cao tuổi</t>
  </si>
  <si>
    <t>Chương trình mục tiêu phát triển hệ thống trợ giúp xã hội</t>
  </si>
  <si>
    <t>Cấp nước</t>
  </si>
  <si>
    <t>240/QĐ-UBND 02/3/2010</t>
  </si>
  <si>
    <t>24 tháng (kể từ khi dự án hoàn tất các thủ tục theo qui định)</t>
  </si>
  <si>
    <t>10,000m3/ngày đêm</t>
  </si>
  <si>
    <t>Dự án thu gom và xử lý nước thải  TP ĐBP</t>
  </si>
  <si>
    <t>Chương trình ODA Phần Lan</t>
  </si>
  <si>
    <t>1186/QĐ-UBND 30/10/2015</t>
  </si>
  <si>
    <t>2017-2020</t>
  </si>
  <si>
    <t>Chương trình đô thị miền núi phía Bắc - thành phố Điện Biên Phủ, giai đoạn 2017-2020 (DB02)</t>
  </si>
  <si>
    <t>156/QĐ-UBND 14/02/2015</t>
  </si>
  <si>
    <t>Chương trình đô thị miền núi phía Bắc - thành phố Điện Biên Phủ, giai đoạn 2015-2016 (DB01)</t>
  </si>
  <si>
    <t>Trong đó:</t>
  </si>
  <si>
    <t>Chương trình WB</t>
  </si>
  <si>
    <t>Chương trình mục tiêu Hỗ trợ đối ứng ODA cho các địa phương</t>
  </si>
  <si>
    <t>2016-2020</t>
  </si>
  <si>
    <t>San ủi mặt bằng, đường nội thị trung tâm huyện lỵ Nậm Pồ</t>
  </si>
  <si>
    <t>Nậm Pồ -Mường Ảng</t>
  </si>
  <si>
    <t>DA Nhà máy nước TT huyện Mường Ảng và TT huyện Nậm Pồ</t>
  </si>
  <si>
    <t>Đường nội thị trục 27m và khu tái định cư thị trấn Mường Ảng GĐI, huyện Mường Ảng</t>
  </si>
  <si>
    <t>Tái định cư các hộ dân, chỉnh trị dòng chảy suối Nậm Pồ và san ủi mặt bằng khu trung tâm, huyện Nậm Pồ</t>
  </si>
  <si>
    <t>702/QĐ-UBND 27/7/2011;
413/QĐ-UBND, 04/6/2014</t>
  </si>
  <si>
    <t>2015-2017</t>
  </si>
  <si>
    <t>1,1km</t>
  </si>
  <si>
    <t xml:space="preserve"> Mường Ảng</t>
  </si>
  <si>
    <t xml:space="preserve">Giảm  2,047 tỷ do đã bố trí nguồn CĐNSĐP </t>
  </si>
  <si>
    <t>1091, ngày 04/11/2011</t>
  </si>
  <si>
    <t>2012-2014</t>
  </si>
  <si>
    <t>180 người</t>
  </si>
  <si>
    <t xml:space="preserve"> Trụ sở HĐND - UBND huyện Mường Ảng</t>
  </si>
  <si>
    <t>Đầu tư hạ tầng huyện mới chia tách</t>
  </si>
  <si>
    <t>I.2</t>
  </si>
  <si>
    <t>huyện Điện Biên</t>
  </si>
  <si>
    <t>Đường thanh minh- đồi độc lập (đường vành đai phía bắc)</t>
  </si>
  <si>
    <t>124/QĐ-UBND ngày 25/01/2016</t>
  </si>
  <si>
    <t>Trung tâm Hội nghị - Văn hóa và nhà khách huyện Mường Ảng</t>
  </si>
  <si>
    <t xml:space="preserve">Chương trình đầu tư theo Nghị quyết  37 </t>
  </si>
  <si>
    <t>I.1</t>
  </si>
  <si>
    <t>Chương trình Phát triển kinh tế - xã hội các vùng</t>
  </si>
  <si>
    <t>TỔNG SỐ</t>
  </si>
  <si>
    <t>Thu hồi các khoản ứng trước NSTW</t>
  </si>
  <si>
    <t xml:space="preserve">Trong đó: NSTW </t>
  </si>
  <si>
    <t>Trong đó: NSTW</t>
  </si>
  <si>
    <t>Đơn vị: Triệu đồng</t>
  </si>
  <si>
    <t>Dự án Khu nhà ở Tân Thanh</t>
  </si>
  <si>
    <t>Dự án xây dựng thí điểm khu nhà ở xã hội trên thành phố Điện Biên Phủ</t>
  </si>
  <si>
    <t>23.539 m2</t>
  </si>
  <si>
    <t>4,91 ha</t>
  </si>
  <si>
    <t>Xây dựng mở rộng điểm tái định cư bổ xung điểm tái định cư khe chít 1 (theo Văn bản số 1828/TTg- KTN ngày 14/10/2015 của Thủ tướng Chính phủ)</t>
  </si>
  <si>
    <t>Danh mục nguồn vốn</t>
  </si>
  <si>
    <t>Ngân sách trung ương</t>
  </si>
  <si>
    <t>Ngân sách địa phương</t>
  </si>
  <si>
    <t>Nguồn vốn Dự kiến kế hoạch 5 năm 2016-2020 (VNĐ)</t>
  </si>
  <si>
    <t>Nguồn vốn di dân, tái định cư thủy điện Sơn La</t>
  </si>
  <si>
    <t>Dự án dự kiến hoàn thành và bàn giao đưa vào sử dụng trong giai đoạn 2016-2020</t>
  </si>
  <si>
    <r>
      <t xml:space="preserve">Lũy kế số vốn đã bố trí từ khởi công đến hết năm 2015 </t>
    </r>
    <r>
      <rPr>
        <b/>
        <vertAlign val="superscript"/>
        <sz val="14"/>
        <rFont val="Times New Roman"/>
        <family val="1"/>
      </rPr>
      <t>(*)</t>
    </r>
  </si>
  <si>
    <t xml:space="preserve">Tổng số </t>
  </si>
  <si>
    <t xml:space="preserve">                         </t>
  </si>
  <si>
    <t>Nguồn tài liệu: Nguồn vốn phân bổ theo văn bản số 413/TTr-UBND ngày 25/02/2016 của UBND tỉnh Điện Biên việc phân bổ chi tiết Kế hoạch đầu tư công trung hạn 5 năm 2016-2020 tỉnh Điện Biên</t>
  </si>
  <si>
    <t>Chợ thị trấn Mường Ảng</t>
  </si>
  <si>
    <t>Thị trấn Mường Ảng - huyện Mường Ảng</t>
  </si>
  <si>
    <t>Khách sạn huyện Mường Ảng</t>
  </si>
  <si>
    <t>Bến xe khách Mường Ảng</t>
  </si>
  <si>
    <t>Tiểu dự án Hỗ trợ kỹ thuật CBDA Chương trình đô thị miền núi phía Bắc TP ĐBP</t>
  </si>
  <si>
    <t>Dự án mở rộng cấp nước TP Điện biên Phủ</t>
  </si>
  <si>
    <t>Nhà Đa năng và các hạng mục phụ trợ trường THPT Trần Can</t>
  </si>
  <si>
    <t>Ngân sách trung ương năm 2016</t>
  </si>
  <si>
    <t>Ghi chú: Nguồn tài liệu, số liệu theo văn bản số 799/TTr-SKHĐT ngày 02/6/2016 của Sở Kế hoạch và Đầu tư; Chương trình phát triển nhà ở tỉnh Điện Biên đến năm 2020, định hướng đến năm 2030</t>
  </si>
  <si>
    <t>Các đô thị trên địa bàn tỉnh</t>
  </si>
  <si>
    <t>1.284.107 m2</t>
  </si>
  <si>
    <t>Nhân dân</t>
  </si>
  <si>
    <t>PHỤ LỤC 4. DANH MỤC CÁC DỰ ÁN ĐẦU TƯ TRUNG HẠN NGUỒN NGÂN SÁCH TRUNG ƯƠNG (VỐN TRONG NƯỚC) GIAI ĐOẠN 2016-2020</t>
  </si>
  <si>
    <t>PHỤ LỤC 5. DANH MỤC CÁC DỰ ÁN DỰ KIẾN ĐẦU TƯ TRUNG HẠN NGUỒN VỐN CÂN ĐỐI NGÂN SÁCH ĐỊA PHƯƠNG (VỐN THEO TIÊU CHÍ 40/2015/QĐ-TTg - NGUỒN THU SỬ DỤNG ĐẤT -VỐN XỔ SỐ) GIAI ĐOẠN 2016-2020</t>
  </si>
  <si>
    <t>PHỤ LỤC 6. DANH MỤC DỰ ÁN KÊU GỌI, THU HÚT ĐẦU TƯ GIAI ĐOẠN 2016-2020</t>
  </si>
  <si>
    <t>Năm 2016</t>
  </si>
  <si>
    <t>Giai đoạn 2017-2020</t>
  </si>
  <si>
    <t>Đầu tư từ các tổ chức, doanh nghiệp</t>
  </si>
  <si>
    <t>A</t>
  </si>
  <si>
    <t>B</t>
  </si>
  <si>
    <t>Đầu tư nhà ở từ các hộ gia đình</t>
  </si>
  <si>
    <t>PHỤ LỤC 7. TỔNG HỢP KINH PHÍ THỰC HIỆN GIAI ĐOẠN 2016-2020</t>
  </si>
  <si>
    <r>
      <t xml:space="preserve"> Phòng khám BVSK cán bộ tỉnh </t>
    </r>
    <r>
      <rPr>
        <i/>
        <sz val="14"/>
        <rFont val="Times New Roman"/>
        <family val="1"/>
      </rPr>
      <t>(LG vốn NSTW: 13 tỷ đồng)</t>
    </r>
  </si>
  <si>
    <r>
      <t xml:space="preserve"> Bệnh viện YHCT giai đoạn II </t>
    </r>
    <r>
      <rPr>
        <i/>
        <sz val="14"/>
        <rFont val="Times New Roman"/>
        <family val="1"/>
      </rPr>
      <t>(LG vốn NSTW: 25,14 tỷ đồng)</t>
    </r>
  </si>
  <si>
    <r>
      <t xml:space="preserve">Lũy kế số vốn đã bố trí từ khởi công đến hết năm 2015 </t>
    </r>
    <r>
      <rPr>
        <b/>
        <vertAlign val="superscript"/>
        <sz val="13"/>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</si>
</sst>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9">
    <numFmt numFmtId="41" formatCode="_-* #,##0\ _₫_-;\-* #,##0\ _₫_-;_-* &quot;-&quot;\ _₫_-;_-@_-"/>
    <numFmt numFmtId="44" formatCode="_-* #,##0.00\ &quot;₫&quot;_-;\-* #,##0.00\ &quot;₫&quot;_-;_-* &quot;-&quot;??\ &quot;₫&quot;_-;_-@_-"/>
    <numFmt numFmtId="43" formatCode="_-* #,##0.00\ _₫_-;\-* #,##0.00\ _₫_-;_-* &quot;-&quot;??\ _₫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00"/>
    <numFmt numFmtId="171" formatCode="0.000"/>
    <numFmt numFmtId="172" formatCode="_(* #,##0_);_(* \(#,##0\);_(* &quot;-&quot;??_);_(@_)"/>
    <numFmt numFmtId="173" formatCode="&quot;VND&quot;#,##0_);[Red]\(&quot;VND&quot;#,##0\)"/>
    <numFmt numFmtId="174" formatCode="_-* #,##0.00\ _V_N_D_-;\-* #,##0.00\ _V_N_D_-;_-* &quot;-&quot;??\ _V_N_D_-;_-@_-"/>
    <numFmt numFmtId="175" formatCode="_-* #,##0\ _₫_-;\-* #,##0\ _₫_-;_-* &quot;-&quot;??\ _₫_-;_-@_-"/>
    <numFmt numFmtId="176" formatCode="_ &quot;\&quot;* #,##0_ ;_ &quot;\&quot;* \-#,##0_ ;_ &quot;\&quot;* &quot;-&quot;_ ;_ @_ "/>
    <numFmt numFmtId="177" formatCode="_-* #,##0.00_-;\-* #,##0.00_-;_-* &quot;-&quot;??_-;_-@_-"/>
    <numFmt numFmtId="178" formatCode="&quot;True&quot;;&quot;True&quot;;&quot;False&quot;"/>
    <numFmt numFmtId="179" formatCode="_-&quot;ñ&quot;* #,##0_-;\-&quot;ñ&quot;* #,##0_-;_-&quot;ñ&quot;* &quot;-&quot;_-;_-@_-"/>
    <numFmt numFmtId="180" formatCode="_-* #,##0\ &quot;F&quot;_-;\-* #,##0\ &quot;F&quot;_-;_-* &quot;-&quot;\ &quot;F&quot;_-;_-@_-"/>
    <numFmt numFmtId="181" formatCode="&quot;\&quot;#,##0;[Red]&quot;\&quot;&quot;\&quot;\-#,##0"/>
    <numFmt numFmtId="182" formatCode="#.##00"/>
    <numFmt numFmtId="183" formatCode="_-* #,##0_-;\-* #,##0_-;_-* &quot;-&quot;_-;_-@_-"/>
    <numFmt numFmtId="184" formatCode="&quot;Rp&quot;#,##0_);[Red]\(&quot;Rp&quot;#,##0\)"/>
    <numFmt numFmtId="185" formatCode="_-&quot;$&quot;* #,##0_-;\-&quot;$&quot;* #,##0_-;_-&quot;$&quot;* &quot;-&quot;_-;_-@_-"/>
    <numFmt numFmtId="186" formatCode="_-* #,##0\ _F_-;\-* #,##0\ _F_-;_-* &quot;-&quot;\ _F_-;_-@_-"/>
    <numFmt numFmtId="187" formatCode="_ * #,##0_)\ &quot;$&quot;_ ;_ * \(#,##0\)\ &quot;$&quot;_ ;_ * &quot;-&quot;_)\ &quot;$&quot;_ ;_ @_ "/>
    <numFmt numFmtId="188" formatCode="_ * #,##0_)&quot;$&quot;_ ;_ * \(#,##0\)&quot;$&quot;_ ;_ * &quot;-&quot;_)&quot;$&quot;_ ;_ @_ "/>
    <numFmt numFmtId="189" formatCode="_-* #,##0.00\ _F_-;\-* #,##0.00\ _F_-;_-* &quot;-&quot;??\ _F_-;_-@_-"/>
    <numFmt numFmtId="190" formatCode="_ * #,##0.00_)\ _$_ ;_ * \(#,##0.00\)\ _$_ ;_ * &quot;-&quot;??_)\ _$_ ;_ @_ "/>
    <numFmt numFmtId="191" formatCode="_ * #,##0.00_)_$_ ;_ * \(#,##0.00\)_$_ ;_ * &quot;-&quot;??_)_$_ ;_ @_ "/>
    <numFmt numFmtId="192" formatCode="_-* #,##0.00\ _ñ_-;\-* #,##0.00\ _ñ_-;_-* &quot;-&quot;??\ _ñ_-;_-@_-"/>
    <numFmt numFmtId="193" formatCode="_-* #,##0.00\ _ñ_-;_-* #,##0.00\ _ñ\-;_-* &quot;-&quot;??\ _ñ_-;_-@_-"/>
    <numFmt numFmtId="194" formatCode="_(&quot;$&quot;\ * #,##0_);_(&quot;$&quot;\ * \(#,##0\);_(&quot;$&quot;\ * &quot;-&quot;_);_(@_)"/>
    <numFmt numFmtId="195" formatCode="_-* #,##0\ &quot;ñ&quot;_-;\-* #,##0\ &quot;ñ&quot;_-;_-* &quot;-&quot;\ &quot;ñ&quot;_-;_-@_-"/>
    <numFmt numFmtId="196" formatCode="_ * #,##0_)\ _$_ ;_ * \(#,##0\)\ _$_ ;_ * &quot;-&quot;_)\ _$_ ;_ @_ "/>
    <numFmt numFmtId="197" formatCode="_ * #,##0_)_$_ ;_ * \(#,##0\)_$_ ;_ * &quot;-&quot;_)_$_ ;_ @_ "/>
    <numFmt numFmtId="198" formatCode="_-* #,##0\ _ñ_-;\-* #,##0\ _ñ_-;_-* &quot;-&quot;\ _ñ_-;_-@_-"/>
    <numFmt numFmtId="199" formatCode="_-* #,##0\ _ñ_-;_-* #,##0\ _ñ\-;_-* &quot;-&quot;\ _ñ_-;_-@_-"/>
    <numFmt numFmtId="200" formatCode="&quot;\&quot;#,##0.00;[Red]&quot;\&quot;\-#,##0.00"/>
    <numFmt numFmtId="201" formatCode="&quot;\&quot;#,##0;[Red]&quot;\&quot;\-#,##0"/>
    <numFmt numFmtId="202" formatCode="_ * #,##0_)\ &quot;F&quot;_ ;_ * \(#,##0\)\ &quot;F&quot;_ ;_ * &quot;-&quot;_)\ &quot;F&quot;_ ;_ @_ "/>
    <numFmt numFmtId="203" formatCode="&quot;£&quot;#,##0.00;\-&quot;£&quot;#,##0.00"/>
    <numFmt numFmtId="204" formatCode="_-&quot;F&quot;* #,##0_-;\-&quot;F&quot;* #,##0_-;_-&quot;F&quot;* &quot;-&quot;_-;_-@_-"/>
    <numFmt numFmtId="205" formatCode="_ * #,##0_ ;_ * \-#,##0_ ;_ * &quot;-&quot;_ ;_ @_ "/>
    <numFmt numFmtId="206" formatCode="_ * #,##0.00_)&quot;$&quot;_ ;_ * \(#,##0.00\)&quot;$&quot;_ ;_ * &quot;-&quot;??_)&quot;$&quot;_ ;_ @_ "/>
    <numFmt numFmtId="207" formatCode="_ * #,##0.00_ ;_ * \-#,##0.00_ ;_ * &quot;-&quot;??_ ;_ @_ "/>
    <numFmt numFmtId="208" formatCode="_ * #,##0.0_)_$_ ;_ * \(#,##0.0\)_$_ ;_ * &quot;-&quot;??_)_$_ ;_ @_ "/>
    <numFmt numFmtId="209" formatCode=";;"/>
    <numFmt numFmtId="210" formatCode="#,##0.0_);\(#,##0.0\)"/>
    <numFmt numFmtId="211" formatCode="0.0%"/>
    <numFmt numFmtId="212" formatCode="&quot;$&quot;#,##0.00"/>
    <numFmt numFmtId="213" formatCode="_ * #,##0.00_)&quot;£&quot;_ ;_ * \(#,##0.00\)&quot;£&quot;_ ;_ * &quot;-&quot;??_)&quot;£&quot;_ ;_ @_ "/>
    <numFmt numFmtId="214" formatCode="_-&quot;$&quot;* #,##0.00_-;\-&quot;$&quot;* #,##0.00_-;_-&quot;$&quot;* &quot;-&quot;??_-;_-@_-"/>
    <numFmt numFmtId="215" formatCode="0.0%;\(0.0%\)"/>
    <numFmt numFmtId="216" formatCode="_-* #,##0.00\ &quot;F&quot;_-;\-* #,##0.00\ &quot;F&quot;_-;_-* &quot;-&quot;??\ &quot;F&quot;_-;_-@_-"/>
    <numFmt numFmtId="217" formatCode="0.000_)"/>
    <numFmt numFmtId="218" formatCode="0.0000"/>
    <numFmt numFmtId="219" formatCode="&quot;\&quot;#&quot;,&quot;##0&quot;.&quot;00;[Red]&quot;\&quot;\-#&quot;,&quot;##0&quot;.&quot;00"/>
    <numFmt numFmtId="220" formatCode="#,##0.00;[Red]#,##0.00"/>
    <numFmt numFmtId="221" formatCode="#,##0;\(#,##0\)"/>
    <numFmt numFmtId="222" formatCode="_ &quot;R&quot;\ * #,##0_ ;_ &quot;R&quot;\ * \-#,##0_ ;_ &quot;R&quot;\ * &quot;-&quot;_ ;_ @_ "/>
    <numFmt numFmtId="223" formatCode="_ * #,##0.00_ ;_ * &quot;\&quot;&quot;\&quot;&quot;\&quot;&quot;\&quot;&quot;\&quot;&quot;\&quot;\-#,##0.00_ ;_ * &quot;-&quot;??_ ;_ @_ "/>
    <numFmt numFmtId="224" formatCode="&quot;\&quot;#,##0.00;&quot;\&quot;&quot;\&quot;&quot;\&quot;&quot;\&quot;&quot;\&quot;&quot;\&quot;&quot;\&quot;&quot;\&quot;\-#,##0.00"/>
    <numFmt numFmtId="225" formatCode="_ * #,##0_ ;_ * &quot;\&quot;&quot;\&quot;&quot;\&quot;&quot;\&quot;&quot;\&quot;&quot;\&quot;\-#,##0_ ;_ * &quot;-&quot;_ ;_ @_ "/>
    <numFmt numFmtId="226" formatCode="\$#,##0\ ;\(\$#,##0\)"/>
    <numFmt numFmtId="227" formatCode="\t0.00%"/>
    <numFmt numFmtId="228" formatCode="_(\§\g\ #,##0_);_(\§\g\ \(#,##0\);_(\§\g\ &quot;-&quot;??_);_(@_)"/>
    <numFmt numFmtId="229" formatCode="_(\§\g\ #,##0_);_(\§\g\ \(#,##0\);_(\§\g\ &quot;-&quot;_);_(@_)"/>
    <numFmt numFmtId="230" formatCode="\t#\ ??/??"/>
    <numFmt numFmtId="231" formatCode="\§\g#,##0_);\(\§\g#,##0\)"/>
    <numFmt numFmtId="232" formatCode="_-&quot;VND&quot;* #,##0_-;\-&quot;VND&quot;* #,##0_-;_-&quot;VND&quot;* &quot;-&quot;_-;_-@_-"/>
    <numFmt numFmtId="233" formatCode="_(&quot;Rp&quot;* #,##0.00_);_(&quot;Rp&quot;* \(#,##0.00\);_(&quot;Rp&quot;* &quot;-&quot;??_);_(@_)"/>
    <numFmt numFmtId="234" formatCode="#,##0.00\ &quot;FB&quot;;[Red]\-#,##0.00\ &quot;FB&quot;"/>
    <numFmt numFmtId="235" formatCode="#,##0\ &quot;$&quot;;\-#,##0\ &quot;$&quot;"/>
    <numFmt numFmtId="236" formatCode="&quot;$&quot;#,##0;\-&quot;$&quot;#,##0"/>
    <numFmt numFmtId="237" formatCode="_-* #,##0\ _F_B_-;\-* #,##0\ _F_B_-;_-* &quot;-&quot;\ _F_B_-;_-@_-"/>
    <numFmt numFmtId="238" formatCode="#,##0_);\-#,##0_)"/>
    <numFmt numFmtId="239" formatCode="#,###;\-#,###;&quot;&quot;;_(@_)"/>
    <numFmt numFmtId="240" formatCode="#,##0\ &quot;$&quot;_);\(#,##0\ &quot;$&quot;\)"/>
    <numFmt numFmtId="241" formatCode="_-&quot;£&quot;* #,##0_-;\-&quot;£&quot;* #,##0_-;_-&quot;£&quot;* &quot;-&quot;_-;_-@_-"/>
    <numFmt numFmtId="242" formatCode="&quot;Fr.&quot;\ #,##0.00;[Red]&quot;Fr.&quot;\ \-#,##0.00"/>
    <numFmt numFmtId="243" formatCode="_ &quot;Fr.&quot;\ * #,##0_ ;_ &quot;Fr.&quot;\ * \-#,##0_ ;_ &quot;Fr.&quot;\ * &quot;-&quot;_ ;_ @_ "/>
    <numFmt numFmtId="244" formatCode="&quot;\&quot;#,##0;[Red]\-&quot;\&quot;#,##0"/>
    <numFmt numFmtId="245" formatCode="&quot;\&quot;#,##0.00;\-&quot;\&quot;#,##0.00"/>
    <numFmt numFmtId="246" formatCode="#,##0.00_);\-#,##0.00_)"/>
    <numFmt numFmtId="247" formatCode="#,##0.000_);\(#,##0.000\)"/>
    <numFmt numFmtId="248" formatCode="#"/>
    <numFmt numFmtId="249" formatCode="&quot;¡Ì&quot;#,##0;[Red]\-&quot;¡Ì&quot;#,##0"/>
    <numFmt numFmtId="250" formatCode="#,##0.00\ &quot;F&quot;;[Red]\-#,##0.00\ &quot;F&quot;"/>
    <numFmt numFmtId="251" formatCode="&quot;£&quot;#,##0;[Red]\-&quot;£&quot;#,##0"/>
    <numFmt numFmtId="252" formatCode="#,##0.00\ \ "/>
    <numFmt numFmtId="253" formatCode="0.00000000000E+00;\?"/>
    <numFmt numFmtId="254" formatCode="_ * #,##0_ ;_ * \-#,##0_ ;_ * &quot;-&quot;??_ ;_ @_ "/>
    <numFmt numFmtId="255" formatCode="0.00000"/>
    <numFmt numFmtId="256" formatCode="_(* #.##0.00_);_(* \(#.##0.00\);_(* &quot;-&quot;??_);_(@_)"/>
    <numFmt numFmtId="257" formatCode="#,##0.00\ \ \ \ "/>
    <numFmt numFmtId="258" formatCode="&quot;$&quot;#,##0;[Red]\-&quot;$&quot;#,##0"/>
    <numFmt numFmtId="259" formatCode="#,##0\ &quot;F&quot;;[Red]\-#,##0\ &quot;F&quot;"/>
    <numFmt numFmtId="260" formatCode="_ * #.##._ ;_ * \-#.##._ ;_ * &quot;-&quot;??_ ;_ @_ⴆ"/>
    <numFmt numFmtId="261" formatCode="_-* ###,0&quot;.&quot;00_-;\-* ###,0&quot;.&quot;00_-;_-* &quot;-&quot;??_-;_-@_-"/>
    <numFmt numFmtId="262" formatCode="_-* #,##0\ _F_-;\-* #,##0\ _F_-;_-* &quot;-&quot;??\ _F_-;_-@_-"/>
    <numFmt numFmtId="263" formatCode="_-&quot;$&quot;* ###,0&quot;.&quot;00_-;\-&quot;$&quot;* ###,0&quot;.&quot;00_-;_-&quot;$&quot;* &quot;-&quot;??_-;_-@_-"/>
    <numFmt numFmtId="264" formatCode="#,##0.00\ &quot;F&quot;;\-#,##0.00\ &quot;F&quot;"/>
    <numFmt numFmtId="265" formatCode="&quot;\&quot;#,##0;&quot;\&quot;&quot;\&quot;&quot;\&quot;&quot;\&quot;&quot;\&quot;&quot;\&quot;&quot;\&quot;\-#,##0"/>
    <numFmt numFmtId="266" formatCode="_-&quot;€&quot;* #,##0_-;\-&quot;€&quot;* #,##0_-;_-&quot;€&quot;* &quot;-&quot;_-;_-@_-"/>
    <numFmt numFmtId="267" formatCode="#,##0\ &quot;€&quot;;[Red]\-#,##0\ &quot;€&quot;"/>
    <numFmt numFmtId="268" formatCode="_-&quot;€&quot;* #,##0.00_-;\-&quot;€&quot;* #,##0.00_-;_-&quot;€&quot;* &quot;-&quot;??_-;_-@_-"/>
    <numFmt numFmtId="269" formatCode="#,##0.0000"/>
  </numFmts>
  <fonts count="209">
    <font>
      <sz val="10"/>
      <name val="Arial"/>
    </font>
    <font>
      <sz val="11"/>
      <color theme="1"/>
      <name val="Arial"/>
      <family val="2"/>
      <scheme val="minor"/>
    </font>
    <font>
      <sz val="11"/>
      <color theme="1"/>
      <name val="Arial"/>
      <family val="2"/>
      <scheme val="minor"/>
    </font>
    <font>
      <sz val="10"/>
      <name val="Arial"/>
      <family val="2"/>
    </font>
    <font>
      <sz val="12"/>
      <name val="Times New Roman"/>
      <family val="1"/>
    </font>
    <font>
      <b/>
      <sz val="12"/>
      <name val="Times New Roman"/>
      <family val="1"/>
    </font>
    <font>
      <sz val="10"/>
      <name val="Arial"/>
      <family val="2"/>
      <charset val="163"/>
    </font>
    <font>
      <sz val="10"/>
      <name val="Arial"/>
      <family val="2"/>
    </font>
    <font>
      <i/>
      <sz val="12"/>
      <name val="Times New Roman"/>
      <family val="1"/>
    </font>
    <font>
      <b/>
      <i/>
      <sz val="12"/>
      <name val="Times New Roman"/>
      <family val="1"/>
    </font>
    <font>
      <sz val="10"/>
      <name val="Times New Roman"/>
      <family val="1"/>
      <charset val="163"/>
    </font>
    <font>
      <sz val="10"/>
      <name val="Times New Roman"/>
      <family val="1"/>
    </font>
    <font>
      <sz val="11"/>
      <color indexed="8"/>
      <name val="Arial"/>
      <family val="2"/>
    </font>
    <font>
      <sz val="12"/>
      <name val=".VnArial Narrow"/>
      <family val="2"/>
    </font>
    <font>
      <sz val="12"/>
      <name val="Times New Roman"/>
      <family val="1"/>
      <charset val="163"/>
    </font>
    <font>
      <sz val="10"/>
      <color indexed="8"/>
      <name val="MS Sans Serif"/>
      <family val="2"/>
    </font>
    <font>
      <sz val="10"/>
      <name val="VNtimes new roman"/>
      <family val="1"/>
    </font>
    <font>
      <b/>
      <sz val="12"/>
      <name val="Times New Roman"/>
      <family val="1"/>
      <charset val="163"/>
    </font>
    <font>
      <sz val="11"/>
      <color indexed="8"/>
      <name val="Arial"/>
      <family val="2"/>
      <charset val="163"/>
    </font>
    <font>
      <sz val="10"/>
      <name val="Helv"/>
      <family val="2"/>
    </font>
    <font>
      <sz val="11"/>
      <color indexed="8"/>
      <name val="Calibri"/>
      <family val="2"/>
    </font>
    <font>
      <sz val="12"/>
      <name val="???"/>
    </font>
    <font>
      <sz val="10"/>
      <name val=".VnArial Narrow"/>
      <family val="2"/>
    </font>
    <font>
      <sz val="12"/>
      <name val=".VnTime"/>
      <family val="2"/>
    </font>
    <font>
      <sz val="11"/>
      <color indexed="8"/>
      <name val="Helvetica Neue"/>
    </font>
    <font>
      <sz val="11"/>
      <color theme="1"/>
      <name val="Arial"/>
      <family val="2"/>
      <scheme val="minor"/>
    </font>
    <font>
      <sz val="11"/>
      <color theme="1"/>
      <name val="Calibri"/>
      <family val="2"/>
    </font>
    <font>
      <sz val="11"/>
      <color theme="1"/>
      <name val="Arial"/>
      <family val="2"/>
    </font>
    <font>
      <sz val="11"/>
      <color theme="1"/>
      <name val="Arial"/>
      <family val="2"/>
      <charset val="163"/>
    </font>
    <font>
      <sz val="12"/>
      <color rgb="FFFF0000"/>
      <name val="Times New Roman"/>
      <family val="1"/>
    </font>
    <font>
      <sz val="12"/>
      <name val="Arial"/>
      <family val="2"/>
    </font>
    <font>
      <sz val="14"/>
      <name val=".VnArial Narrow"/>
      <family val="2"/>
    </font>
    <font>
      <sz val="14"/>
      <name val="Times New Roman"/>
      <family val="1"/>
      <charset val="163"/>
    </font>
    <font>
      <sz val="12"/>
      <color indexed="10"/>
      <name val=".VnArial Narrow"/>
      <family val="2"/>
    </font>
    <font>
      <sz val="10"/>
      <name val=".VnTime"/>
      <family val="2"/>
    </font>
    <font>
      <sz val="12"/>
      <name val="VNI-Times"/>
    </font>
    <font>
      <sz val="12"/>
      <name val="돋움체"/>
      <family val="3"/>
      <charset val="129"/>
    </font>
    <font>
      <sz val="12"/>
      <name val="VNtimes new roman"/>
      <family val="2"/>
    </font>
    <font>
      <sz val="10"/>
      <name val="VNI-Times"/>
    </font>
    <font>
      <sz val="10"/>
      <name val="?? ??"/>
      <family val="1"/>
      <charset val="136"/>
    </font>
    <font>
      <sz val="12"/>
      <name val=".VnArial"/>
      <family val="2"/>
    </font>
    <font>
      <sz val="10"/>
      <name val="??"/>
      <family val="3"/>
      <charset val="129"/>
    </font>
    <font>
      <sz val="12"/>
      <name val="????"/>
      <family val="1"/>
      <charset val="136"/>
    </font>
    <font>
      <sz val="12"/>
      <name val="Courier"/>
      <family val="3"/>
    </font>
    <font>
      <sz val="10"/>
      <name val="AngsanaUPC"/>
      <family val="1"/>
    </font>
    <font>
      <sz val="12"/>
      <name val="|??¢¥¢¬¨Ï"/>
      <family val="1"/>
      <charset val="129"/>
    </font>
    <font>
      <sz val="10"/>
      <color indexed="8"/>
      <name val="Arial"/>
      <family val="2"/>
    </font>
    <font>
      <sz val="10"/>
      <color indexed="8"/>
      <name val="Arial"/>
      <family val="2"/>
      <charset val="163"/>
    </font>
    <font>
      <sz val="10"/>
      <name val="MS Sans Serif"/>
      <family val="2"/>
    </font>
    <font>
      <sz val="11"/>
      <name val="‚l‚r ‚oƒSƒVƒbƒN"/>
      <family val="3"/>
      <charset val="128"/>
    </font>
    <font>
      <sz val="11"/>
      <name val="–¾’©"/>
      <family val="1"/>
      <charset val="128"/>
    </font>
    <font>
      <sz val="14"/>
      <name val="Terminal"/>
      <family val="3"/>
      <charset val="128"/>
    </font>
    <font>
      <sz val="14"/>
      <name val="VnTime"/>
    </font>
    <font>
      <sz val="10"/>
      <name val=".VnArial"/>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8"/>
      <name val="¹ÙÅÁÃ¼"/>
      <family val="1"/>
      <charset val="129"/>
    </font>
    <font>
      <i/>
      <sz val="12"/>
      <color indexed="8"/>
      <name val=".VnBook-AntiquaH"/>
      <family val="2"/>
    </font>
    <font>
      <b/>
      <sz val="12"/>
      <color indexed="8"/>
      <name val=".VnBook-Antiqua"/>
      <family val="2"/>
    </font>
    <font>
      <i/>
      <sz val="12"/>
      <color indexed="8"/>
      <name val=".VnBook-Antiqua"/>
      <family val="2"/>
    </font>
    <font>
      <sz val="14"/>
      <name val=".VnTimeH"/>
      <family val="2"/>
    </font>
    <font>
      <sz val="14"/>
      <name val=".VnTime"/>
      <family val="2"/>
    </font>
    <font>
      <sz val="14"/>
      <name val="VNI-Times"/>
    </font>
    <font>
      <sz val="12"/>
      <name val="¹UAAA¼"/>
      <family val="3"/>
      <charset val="129"/>
    </font>
    <font>
      <sz val="11"/>
      <name val="VNI-Times"/>
    </font>
    <font>
      <sz val="8"/>
      <name val="Times New Roman"/>
      <family val="1"/>
      <charset val="163"/>
    </font>
    <font>
      <b/>
      <sz val="12"/>
      <color indexed="63"/>
      <name val="VNI-Times"/>
    </font>
    <font>
      <sz val="12"/>
      <name val="¹ÙÅÁÃ¼"/>
      <charset val="129"/>
    </font>
    <font>
      <sz val="12"/>
      <name val="¹UAAA¼"/>
      <family val="3"/>
      <charset val="128"/>
    </font>
    <font>
      <sz val="12"/>
      <name val="Tms Rmn"/>
    </font>
    <font>
      <sz val="13"/>
      <name val=".VnTime"/>
      <family val="2"/>
    </font>
    <font>
      <sz val="11"/>
      <name val="µ¸¿ò"/>
      <charset val="129"/>
    </font>
    <font>
      <sz val="10"/>
      <name val="±¼¸²A¼"/>
      <family val="3"/>
      <charset val="129"/>
    </font>
    <font>
      <sz val="12"/>
      <name val="¹ÙÅÁÃ¼"/>
      <family val="1"/>
      <charset val="129"/>
    </font>
    <font>
      <sz val="10"/>
      <name val="Helv"/>
    </font>
    <font>
      <b/>
      <sz val="10"/>
      <name val="Helv"/>
    </font>
    <font>
      <sz val="11"/>
      <name val="Tms Rmn"/>
    </font>
    <font>
      <sz val="9"/>
      <name val="Arial"/>
      <family val="2"/>
    </font>
    <font>
      <sz val="11"/>
      <name val="UVnTime"/>
    </font>
    <font>
      <b/>
      <sz val="12"/>
      <name val="VNTime"/>
      <family val="2"/>
    </font>
    <font>
      <sz val="10"/>
      <name val="MS Serif"/>
      <family val="1"/>
    </font>
    <font>
      <sz val="11"/>
      <name val="VNtimes new roman"/>
      <family val="2"/>
    </font>
    <font>
      <sz val="12"/>
      <name val="???"/>
      <family val="3"/>
      <charset val="129"/>
    </font>
    <font>
      <sz val="10"/>
      <name val="VNI-Aptima"/>
    </font>
    <font>
      <b/>
      <sz val="12"/>
      <name val="VNTimeH"/>
      <family val="2"/>
    </font>
    <font>
      <sz val="10"/>
      <name val="Arial CE"/>
      <charset val="238"/>
    </font>
    <font>
      <sz val="10"/>
      <color indexed="16"/>
      <name val="MS Serif"/>
      <family val="1"/>
    </font>
    <font>
      <sz val="10"/>
      <name val="VNI-Helve-Condense"/>
    </font>
    <font>
      <sz val="8"/>
      <name val="Arial"/>
      <family val="2"/>
    </font>
    <font>
      <b/>
      <sz val="11"/>
      <name val="Times New Roman"/>
      <family val="1"/>
    </font>
    <font>
      <sz val="12"/>
      <name val="VNTime"/>
      <family val="2"/>
    </font>
    <font>
      <sz val="10"/>
      <name val=".VnArialH"/>
      <family val="2"/>
    </font>
    <font>
      <b/>
      <sz val="12"/>
      <name val=".VnBook-AntiquaH"/>
      <family val="2"/>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b/>
      <sz val="14"/>
      <name val=".VnTimeH"/>
      <family val="2"/>
    </font>
    <font>
      <sz val="12"/>
      <name val="±¼¸²Ã¼"/>
      <family val="3"/>
      <charset val="129"/>
    </font>
    <font>
      <u/>
      <sz val="10"/>
      <color indexed="12"/>
      <name val=".VnTime"/>
      <family val="2"/>
    </font>
    <font>
      <u/>
      <sz val="12"/>
      <color indexed="12"/>
      <name val=".VnTime"/>
      <family val="2"/>
    </font>
    <font>
      <u/>
      <sz val="12"/>
      <color indexed="12"/>
      <name val="Arial"/>
      <family val="2"/>
    </font>
    <font>
      <i/>
      <sz val="10"/>
      <name val=".VnTime"/>
      <family val="2"/>
    </font>
    <font>
      <sz val="8"/>
      <name val="VNarial"/>
      <family val="2"/>
    </font>
    <font>
      <b/>
      <sz val="11"/>
      <name val="Helv"/>
    </font>
    <font>
      <sz val="7"/>
      <name val="Small Fonts"/>
      <family val="2"/>
    </font>
    <font>
      <b/>
      <sz val="12"/>
      <name val="VN-NTime"/>
    </font>
    <font>
      <sz val="12"/>
      <name val="바탕체"/>
      <family val="1"/>
      <charset val="129"/>
    </font>
    <font>
      <sz val="12"/>
      <name val="timesnewroman"/>
    </font>
    <font>
      <sz val="10"/>
      <color indexed="8"/>
      <name val="Times New Roman"/>
      <family val="2"/>
    </font>
    <font>
      <sz val="11"/>
      <name val="VNI-Aptima"/>
    </font>
    <font>
      <b/>
      <sz val="11"/>
      <name val="Arial"/>
      <family val="2"/>
    </font>
    <font>
      <b/>
      <sz val="11"/>
      <name val="Arial"/>
      <family val="2"/>
      <charset val="163"/>
    </font>
    <font>
      <sz val="12"/>
      <name val="Helv"/>
    </font>
    <font>
      <b/>
      <sz val="10"/>
      <name val="MS Sans Serif"/>
      <family val="2"/>
    </font>
    <font>
      <sz val="8"/>
      <name val="Wingdings"/>
      <charset val="2"/>
    </font>
    <font>
      <sz val="8"/>
      <name val="Helv"/>
    </font>
    <font>
      <b/>
      <sz val="12"/>
      <color indexed="8"/>
      <name val="Arial"/>
      <family val="2"/>
      <charset val="163"/>
    </font>
    <font>
      <b/>
      <i/>
      <sz val="12"/>
      <color indexed="8"/>
      <name val="Arial"/>
      <family val="2"/>
      <charset val="163"/>
    </font>
    <font>
      <sz val="12"/>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0"/>
      <name val=".VnTimeH"/>
      <family val="2"/>
    </font>
    <font>
      <b/>
      <sz val="11"/>
      <name val=".VnTimeH"/>
      <family val="2"/>
    </font>
    <font>
      <b/>
      <sz val="10"/>
      <name val=".VnArialH"/>
      <family val="2"/>
    </font>
    <font>
      <b/>
      <sz val="12"/>
      <name val="VNI-Times"/>
    </font>
    <font>
      <sz val="12"/>
      <name val="VNTime"/>
    </font>
    <font>
      <sz val="11"/>
      <name val=".VnAvant"/>
      <family val="2"/>
    </font>
    <font>
      <b/>
      <sz val="13"/>
      <color indexed="8"/>
      <name val=".VnTimeH"/>
      <family val="2"/>
    </font>
    <font>
      <sz val="10"/>
      <name val=".VnAvant"/>
      <family val="2"/>
    </font>
    <font>
      <sz val="10"/>
      <name val="VNtimes new roman"/>
      <family val="2"/>
    </font>
    <font>
      <sz val="14"/>
      <name val="VnTime"/>
      <family val="2"/>
    </font>
    <font>
      <b/>
      <sz val="8"/>
      <name val="VN Helvetica"/>
    </font>
    <font>
      <sz val="9"/>
      <name val=".VnTime"/>
      <family val="2"/>
    </font>
    <font>
      <b/>
      <sz val="12"/>
      <name val=".vntime"/>
      <family val="2"/>
    </font>
    <font>
      <b/>
      <sz val="10"/>
      <name val="VN AvantGBook"/>
    </font>
    <font>
      <b/>
      <sz val="16"/>
      <name val=".VnTime"/>
      <family val="2"/>
    </font>
    <font>
      <sz val="10"/>
      <name val="Geneva"/>
      <family val="2"/>
    </font>
    <font>
      <sz val="14"/>
      <name val=".VnArial"/>
      <family val="2"/>
    </font>
    <font>
      <sz val="16"/>
      <name val="AngsanaUPC"/>
      <family val="3"/>
    </font>
    <font>
      <sz val="10"/>
      <name val=" "/>
      <family val="1"/>
    </font>
    <font>
      <sz val="14"/>
      <name val="뼻뮝"/>
      <family val="3"/>
      <charset val="129"/>
    </font>
    <font>
      <sz val="12"/>
      <color indexed="8"/>
      <name val="바탕체"/>
      <family val="3"/>
    </font>
    <font>
      <sz val="12"/>
      <name val="뼻뮝"/>
      <family val="1"/>
      <charset val="129"/>
    </font>
    <font>
      <sz val="10"/>
      <name val="명조"/>
      <family val="3"/>
      <charset val="129"/>
    </font>
    <font>
      <sz val="10"/>
      <name val="돋움체"/>
      <family val="3"/>
      <charset val="129"/>
    </font>
    <font>
      <b/>
      <sz val="14"/>
      <name val=".VnArial Narrow"/>
      <family val="2"/>
    </font>
    <font>
      <i/>
      <sz val="10"/>
      <name val="Times New Roman"/>
      <family val="1"/>
    </font>
    <font>
      <b/>
      <i/>
      <sz val="10"/>
      <name val="Times New Roman"/>
      <family val="1"/>
    </font>
    <font>
      <b/>
      <sz val="10"/>
      <name val="Times New Roman"/>
      <family val="1"/>
    </font>
    <font>
      <b/>
      <i/>
      <sz val="14"/>
      <name val="Times New Roman"/>
      <family val="1"/>
    </font>
    <font>
      <sz val="14"/>
      <name val="Times New Roman"/>
      <family val="1"/>
    </font>
    <font>
      <b/>
      <sz val="14"/>
      <name val="Times New Roman"/>
      <family val="1"/>
    </font>
    <font>
      <b/>
      <sz val="14"/>
      <name val="Times New Roman"/>
      <family val="1"/>
      <charset val="163"/>
    </font>
    <font>
      <b/>
      <sz val="12"/>
      <color rgb="FF0070C0"/>
      <name val="Times New Roman"/>
      <family val="1"/>
    </font>
    <font>
      <b/>
      <sz val="16"/>
      <name val="Times New Roman"/>
      <family val="1"/>
    </font>
    <font>
      <i/>
      <sz val="14"/>
      <name val="Times New Roman"/>
      <family val="1"/>
    </font>
    <font>
      <b/>
      <i/>
      <sz val="14"/>
      <name val=".VnArial Narrow"/>
      <family val="2"/>
    </font>
    <font>
      <b/>
      <sz val="14"/>
      <color rgb="FFFF0000"/>
      <name val="Times New Roman"/>
      <family val="1"/>
    </font>
    <font>
      <sz val="18"/>
      <name val="Times New Roman"/>
      <family val="1"/>
    </font>
    <font>
      <i/>
      <sz val="18"/>
      <name val="Times New Roman"/>
      <family val="1"/>
    </font>
    <font>
      <b/>
      <sz val="18"/>
      <name val="Times New Roman"/>
      <family val="1"/>
    </font>
    <font>
      <b/>
      <i/>
      <sz val="18"/>
      <name val="Times New Roman"/>
      <family val="1"/>
    </font>
    <font>
      <b/>
      <vertAlign val="superscript"/>
      <sz val="14"/>
      <name val="Times New Roman"/>
      <family val="1"/>
    </font>
    <font>
      <b/>
      <i/>
      <sz val="12"/>
      <color rgb="FFFF0000"/>
      <name val="Times New Roman"/>
      <family val="1"/>
    </font>
    <font>
      <b/>
      <sz val="12"/>
      <color rgb="FFFF0000"/>
      <name val="Times New Roman"/>
      <family val="1"/>
    </font>
    <font>
      <sz val="12"/>
      <color rgb="FFFF0000"/>
      <name val=".VnArial Narrow"/>
      <family val="2"/>
    </font>
    <font>
      <b/>
      <sz val="18"/>
      <color rgb="FFFF0000"/>
      <name val="Times New Roman"/>
      <family val="1"/>
    </font>
    <font>
      <sz val="14"/>
      <color rgb="FFFF0000"/>
      <name val="Times New Roman"/>
      <family val="1"/>
    </font>
    <font>
      <b/>
      <sz val="14"/>
      <name val="Cambria"/>
      <family val="1"/>
      <charset val="163"/>
    </font>
    <font>
      <b/>
      <i/>
      <sz val="14"/>
      <name val="Times New Roman"/>
      <family val="1"/>
      <charset val="163"/>
    </font>
    <font>
      <b/>
      <i/>
      <sz val="14"/>
      <name val="Cambria"/>
      <family val="1"/>
      <charset val="163"/>
    </font>
    <font>
      <b/>
      <sz val="14"/>
      <name val="Arial"/>
      <family val="2"/>
      <charset val="163"/>
      <scheme val="minor"/>
    </font>
    <font>
      <i/>
      <sz val="13"/>
      <name val="Times New Roman"/>
      <family val="1"/>
    </font>
    <font>
      <sz val="13"/>
      <name val="Times New Roman"/>
      <family val="1"/>
    </font>
    <font>
      <b/>
      <sz val="13"/>
      <name val="Times New Roman"/>
      <family val="1"/>
    </font>
    <font>
      <b/>
      <vertAlign val="superscript"/>
      <sz val="13"/>
      <name val="Times New Roman"/>
      <family val="1"/>
    </font>
    <font>
      <b/>
      <i/>
      <sz val="13"/>
      <name val="Times New Roman"/>
      <family val="1"/>
    </font>
    <font>
      <b/>
      <sz val="13"/>
      <name val=".VnArial Narrow"/>
      <family val="2"/>
    </font>
    <font>
      <b/>
      <sz val="13"/>
      <color rgb="FF0070C0"/>
      <name val="Times New Roman"/>
      <family val="1"/>
    </font>
    <font>
      <b/>
      <sz val="13"/>
      <name val="Times New Roman"/>
      <family val="1"/>
      <scheme val="major"/>
    </font>
    <font>
      <sz val="13"/>
      <name val="Times New Roman"/>
      <family val="1"/>
      <charset val="163"/>
    </font>
    <font>
      <sz val="13"/>
      <name val=".VnArial Narrow"/>
      <family val="2"/>
    </font>
    <font>
      <b/>
      <i/>
      <sz val="13"/>
      <name val=".VnArial Narrow"/>
      <family val="2"/>
    </font>
    <font>
      <sz val="13"/>
      <name val="Arial"/>
      <family val="2"/>
    </font>
    <font>
      <sz val="13"/>
      <color rgb="FFFF0000"/>
      <name val="Times New Roman"/>
      <family val="1"/>
    </font>
    <font>
      <b/>
      <sz val="13"/>
      <name val="Times New Roman"/>
      <family val="1"/>
      <charset val="163"/>
    </font>
    <font>
      <b/>
      <i/>
      <sz val="13"/>
      <name val="Times New Roman"/>
      <family val="1"/>
      <scheme val="major"/>
    </font>
  </fonts>
  <fills count="32">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13"/>
        <bgColor indexed="64"/>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rgb="FFFF0000"/>
        <bgColor indexed="64"/>
      </patternFill>
    </fill>
    <fill>
      <patternFill patternType="solid">
        <fgColor indexed="9"/>
        <bgColor indexed="64"/>
      </patternFill>
    </fill>
    <fill>
      <patternFill patternType="solid">
        <fgColor indexed="9"/>
        <bgColor indexed="8"/>
      </patternFill>
    </fill>
    <fill>
      <patternFill patternType="solid">
        <fgColor rgb="FFFFFF00"/>
        <bgColor indexed="8"/>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right style="double">
        <color indexed="64"/>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hair">
        <color indexed="64"/>
      </left>
      <right/>
      <top/>
      <bottom/>
      <diagonal/>
    </border>
    <border>
      <left/>
      <right style="medium">
        <color indexed="0"/>
      </right>
      <top/>
      <bottom/>
      <diagonal/>
    </border>
    <border>
      <left style="medium">
        <color indexed="9"/>
      </left>
      <right style="medium">
        <color indexed="9"/>
      </right>
      <top style="medium">
        <color indexed="9"/>
      </top>
      <bottom style="medium">
        <color indexed="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s>
  <cellStyleXfs count="2432">
    <xf numFmtId="0" fontId="0" fillId="0" borderId="0"/>
    <xf numFmtId="0" fontId="15" fillId="0" borderId="0"/>
    <xf numFmtId="0" fontId="7" fillId="0" borderId="0"/>
    <xf numFmtId="0" fontId="6" fillId="0" borderId="0"/>
    <xf numFmtId="0" fontId="7" fillId="0" borderId="0"/>
    <xf numFmtId="0" fontId="12" fillId="0" borderId="0"/>
    <xf numFmtId="176" fontId="21" fillId="0" borderId="0" applyFont="0" applyFill="0" applyBorder="0" applyAlignment="0" applyProtection="0"/>
    <xf numFmtId="177"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7" fillId="0" borderId="0" applyFont="0" applyFill="0" applyBorder="0" applyAlignment="0" applyProtection="0"/>
    <xf numFmtId="174" fontId="7" fillId="0" borderId="0" applyFont="0" applyFill="0" applyBorder="0" applyAlignment="0" applyProtection="0"/>
    <xf numFmtId="169" fontId="1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9"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9" fontId="25"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169" fontId="23" fillId="0" borderId="0" applyFont="0" applyFill="0" applyBorder="0" applyAlignment="0" applyProtection="0"/>
    <xf numFmtId="173" fontId="16" fillId="0" borderId="0"/>
    <xf numFmtId="0" fontId="7" fillId="0" borderId="0"/>
    <xf numFmtId="0" fontId="25" fillId="0" borderId="0"/>
    <xf numFmtId="0" fontId="26" fillId="0" borderId="0"/>
    <xf numFmtId="0" fontId="7" fillId="0" borderId="0"/>
    <xf numFmtId="0" fontId="12" fillId="0" borderId="0"/>
    <xf numFmtId="0" fontId="12" fillId="0" borderId="0"/>
    <xf numFmtId="0" fontId="27" fillId="0" borderId="0"/>
    <xf numFmtId="0" fontId="7" fillId="0" borderId="0"/>
    <xf numFmtId="0" fontId="7" fillId="0" borderId="0"/>
    <xf numFmtId="0" fontId="20" fillId="0" borderId="0"/>
    <xf numFmtId="0" fontId="25" fillId="0" borderId="0"/>
    <xf numFmtId="0" fontId="10" fillId="0" borderId="0"/>
    <xf numFmtId="0" fontId="7" fillId="0" borderId="0"/>
    <xf numFmtId="0" fontId="7" fillId="0" borderId="0"/>
    <xf numFmtId="0" fontId="28" fillId="0" borderId="0"/>
    <xf numFmtId="0" fontId="7" fillId="0" borderId="0"/>
    <xf numFmtId="0" fontId="7" fillId="0" borderId="0"/>
    <xf numFmtId="0" fontId="7" fillId="0" borderId="0"/>
    <xf numFmtId="0" fontId="24" fillId="0" borderId="0" applyNumberFormat="0" applyFill="0" applyBorder="0" applyProtection="0">
      <alignment vertical="top"/>
    </xf>
    <xf numFmtId="0" fontId="23" fillId="0" borderId="0"/>
    <xf numFmtId="0" fontId="20" fillId="0" borderId="0"/>
    <xf numFmtId="0" fontId="7" fillId="0" borderId="0"/>
    <xf numFmtId="0" fontId="7" fillId="0" borderId="0"/>
    <xf numFmtId="0" fontId="7" fillId="0" borderId="0"/>
    <xf numFmtId="0" fontId="7" fillId="0" borderId="0"/>
    <xf numFmtId="0" fontId="7" fillId="0" borderId="0"/>
    <xf numFmtId="0" fontId="19" fillId="0" borderId="0"/>
    <xf numFmtId="9" fontId="7" fillId="0" borderId="0" applyFont="0" applyFill="0" applyBorder="0" applyAlignment="0" applyProtection="0"/>
    <xf numFmtId="0" fontId="15" fillId="0" borderId="0"/>
    <xf numFmtId="0" fontId="2" fillId="0" borderId="0"/>
    <xf numFmtId="179" fontId="35" fillId="0" borderId="0" applyFont="0" applyFill="0" applyBorder="0" applyAlignment="0" applyProtection="0"/>
    <xf numFmtId="0" fontId="23" fillId="0" borderId="0" applyNumberFormat="0" applyFill="0" applyBorder="0" applyAlignment="0" applyProtection="0"/>
    <xf numFmtId="0" fontId="3" fillId="0" borderId="0"/>
    <xf numFmtId="0" fontId="6" fillId="0" borderId="0"/>
    <xf numFmtId="0" fontId="3" fillId="0" borderId="0"/>
    <xf numFmtId="0" fontId="6" fillId="0" borderId="0"/>
    <xf numFmtId="3" fontId="36" fillId="0" borderId="1"/>
    <xf numFmtId="3" fontId="36" fillId="0" borderId="1"/>
    <xf numFmtId="172" fontId="37" fillId="0" borderId="14" applyFont="0" applyBorder="0"/>
    <xf numFmtId="0" fontId="34" fillId="0" borderId="0"/>
    <xf numFmtId="180" fontId="38" fillId="0" borderId="0" applyFont="0" applyFill="0" applyBorder="0" applyAlignment="0" applyProtection="0"/>
    <xf numFmtId="0" fontId="39" fillId="0" borderId="0" applyFont="0" applyFill="0" applyBorder="0" applyAlignment="0" applyProtection="0"/>
    <xf numFmtId="181" fontId="3" fillId="0" borderId="0" applyFont="0" applyFill="0" applyBorder="0" applyAlignment="0" applyProtection="0"/>
    <xf numFmtId="0" fontId="3" fillId="0" borderId="0" applyNumberFormat="0" applyFill="0" applyBorder="0" applyAlignment="0" applyProtection="0"/>
    <xf numFmtId="0" fontId="40" fillId="0" borderId="0" applyFont="0" applyFill="0" applyBorder="0" applyAlignment="0" applyProtection="0"/>
    <xf numFmtId="0" fontId="41" fillId="0" borderId="15"/>
    <xf numFmtId="182" fontId="34" fillId="0" borderId="0" applyFont="0" applyFill="0" applyBorder="0" applyAlignment="0" applyProtection="0"/>
    <xf numFmtId="183" fontId="42" fillId="0" borderId="0" applyFont="0" applyFill="0" applyBorder="0" applyAlignment="0" applyProtection="0"/>
    <xf numFmtId="177" fontId="42" fillId="0" borderId="0" applyFont="0" applyFill="0" applyBorder="0" applyAlignment="0" applyProtection="0"/>
    <xf numFmtId="184" fontId="43" fillId="0" borderId="0" applyFont="0" applyFill="0" applyBorder="0" applyAlignment="0" applyProtection="0"/>
    <xf numFmtId="0" fontId="4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45" fillId="0" borderId="0"/>
    <xf numFmtId="0" fontId="3" fillId="0" borderId="0" applyNumberFormat="0" applyFill="0" applyBorder="0" applyAlignment="0" applyProtection="0"/>
    <xf numFmtId="183" fontId="23"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166" fontId="3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5" fillId="0" borderId="0"/>
    <xf numFmtId="186" fontId="23" fillId="0" borderId="0" applyFont="0" applyFill="0" applyBorder="0" applyAlignment="0" applyProtection="0"/>
    <xf numFmtId="166" fontId="38" fillId="0" borderId="0" applyFont="0" applyFill="0" applyBorder="0" applyAlignment="0" applyProtection="0"/>
    <xf numFmtId="187" fontId="38" fillId="0" borderId="0" applyFont="0" applyFill="0" applyBorder="0" applyAlignment="0" applyProtection="0"/>
    <xf numFmtId="166" fontId="38" fillId="0" borderId="0" applyFont="0" applyFill="0" applyBorder="0" applyAlignment="0" applyProtection="0"/>
    <xf numFmtId="0" fontId="19" fillId="0" borderId="0"/>
    <xf numFmtId="166" fontId="38" fillId="0" borderId="0" applyFont="0" applyFill="0" applyBorder="0" applyAlignment="0" applyProtection="0"/>
    <xf numFmtId="187" fontId="38" fillId="0" borderId="0" applyFont="0" applyFill="0" applyBorder="0" applyAlignment="0" applyProtection="0"/>
    <xf numFmtId="0" fontId="19" fillId="0" borderId="0"/>
    <xf numFmtId="166" fontId="38" fillId="0" borderId="0" applyFont="0" applyFill="0" applyBorder="0" applyAlignment="0" applyProtection="0"/>
    <xf numFmtId="0" fontId="46" fillId="0" borderId="0">
      <alignment vertical="top"/>
    </xf>
    <xf numFmtId="0" fontId="47" fillId="0" borderId="0">
      <alignment vertical="top"/>
    </xf>
    <xf numFmtId="0" fontId="47" fillId="0" borderId="0">
      <alignment vertical="top"/>
    </xf>
    <xf numFmtId="0" fontId="34" fillId="0" borderId="0" applyNumberFormat="0" applyFill="0" applyBorder="0" applyAlignment="0" applyProtection="0"/>
    <xf numFmtId="0" fontId="34" fillId="0" borderId="0" applyNumberForma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6" fontId="38" fillId="0" borderId="0" applyFont="0" applyFill="0" applyBorder="0" applyAlignment="0" applyProtection="0"/>
    <xf numFmtId="0" fontId="34" fillId="0" borderId="0" applyNumberFormat="0" applyFill="0" applyBorder="0" applyAlignment="0" applyProtection="0"/>
    <xf numFmtId="0" fontId="19" fillId="0" borderId="0"/>
    <xf numFmtId="187" fontId="38" fillId="0" borderId="0" applyFont="0" applyFill="0" applyBorder="0" applyAlignment="0" applyProtection="0"/>
    <xf numFmtId="0" fontId="19" fillId="0" borderId="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9" fillId="0" borderId="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0" fontId="19" fillId="0" borderId="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9" fillId="0" borderId="0"/>
    <xf numFmtId="0" fontId="19" fillId="0" borderId="0"/>
    <xf numFmtId="0" fontId="19" fillId="0" borderId="0"/>
    <xf numFmtId="188" fontId="3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5" fontId="35" fillId="0" borderId="0" applyFont="0" applyFill="0" applyBorder="0" applyAlignment="0" applyProtection="0"/>
    <xf numFmtId="166" fontId="38"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179" fontId="35" fillId="0" borderId="0" applyFont="0" applyFill="0" applyBorder="0" applyAlignment="0" applyProtection="0"/>
    <xf numFmtId="177" fontId="35"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90"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91"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90"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91"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43"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91"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191" fontId="38" fillId="0" borderId="0" applyFont="0" applyFill="0" applyBorder="0" applyAlignment="0" applyProtection="0"/>
    <xf numFmtId="190"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69" fontId="38" fillId="0" borderId="0" applyFont="0" applyFill="0" applyBorder="0" applyAlignment="0" applyProtection="0"/>
    <xf numFmtId="191"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92" fontId="38" fillId="0" borderId="0" applyFont="0" applyFill="0" applyBorder="0" applyAlignment="0" applyProtection="0"/>
    <xf numFmtId="193" fontId="38" fillId="0" borderId="0" applyFont="0" applyFill="0" applyBorder="0" applyAlignment="0" applyProtection="0"/>
    <xf numFmtId="191"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90" fontId="38" fillId="0" borderId="0" applyFont="0" applyFill="0" applyBorder="0" applyAlignment="0" applyProtection="0"/>
    <xf numFmtId="183" fontId="35" fillId="0" borderId="0" applyFont="0" applyFill="0" applyBorder="0" applyAlignment="0" applyProtection="0"/>
    <xf numFmtId="166" fontId="38" fillId="0" borderId="0" applyFont="0" applyFill="0" applyBorder="0" applyAlignment="0" applyProtection="0"/>
    <xf numFmtId="187"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87"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7"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0"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80" fontId="35" fillId="0" borderId="0" applyFont="0" applyFill="0" applyBorder="0" applyAlignment="0" applyProtection="0"/>
    <xf numFmtId="194" fontId="38" fillId="0" borderId="0" applyFont="0" applyFill="0" applyBorder="0" applyAlignment="0" applyProtection="0"/>
    <xf numFmtId="180" fontId="38" fillId="0" borderId="0" applyFont="0" applyFill="0" applyBorder="0" applyAlignment="0" applyProtection="0"/>
    <xf numFmtId="195" fontId="38"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7"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90"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91"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90"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91"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43"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91"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191" fontId="38" fillId="0" borderId="0" applyFont="0" applyFill="0" applyBorder="0" applyAlignment="0" applyProtection="0"/>
    <xf numFmtId="190"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69" fontId="38" fillId="0" borderId="0" applyFont="0" applyFill="0" applyBorder="0" applyAlignment="0" applyProtection="0"/>
    <xf numFmtId="191"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92" fontId="38" fillId="0" borderId="0" applyFont="0" applyFill="0" applyBorder="0" applyAlignment="0" applyProtection="0"/>
    <xf numFmtId="193" fontId="38" fillId="0" borderId="0" applyFont="0" applyFill="0" applyBorder="0" applyAlignment="0" applyProtection="0"/>
    <xf numFmtId="177" fontId="35" fillId="0" borderId="0" applyFont="0" applyFill="0" applyBorder="0" applyAlignment="0" applyProtection="0"/>
    <xf numFmtId="191"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90"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96"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9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9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97"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41"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97"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197" fontId="38" fillId="0" borderId="0" applyFont="0" applyFill="0" applyBorder="0" applyAlignment="0" applyProtection="0"/>
    <xf numFmtId="19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67" fontId="38" fillId="0" borderId="0" applyFont="0" applyFill="0" applyBorder="0" applyAlignment="0" applyProtection="0"/>
    <xf numFmtId="19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98" fontId="38" fillId="0" borderId="0" applyFont="0" applyFill="0" applyBorder="0" applyAlignment="0" applyProtection="0"/>
    <xf numFmtId="199" fontId="38" fillId="0" borderId="0" applyFont="0" applyFill="0" applyBorder="0" applyAlignment="0" applyProtection="0"/>
    <xf numFmtId="19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96" fontId="38" fillId="0" borderId="0" applyFont="0" applyFill="0" applyBorder="0" applyAlignment="0" applyProtection="0"/>
    <xf numFmtId="187"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87"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7"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0"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80" fontId="35" fillId="0" borderId="0" applyFont="0" applyFill="0" applyBorder="0" applyAlignment="0" applyProtection="0"/>
    <xf numFmtId="194" fontId="38" fillId="0" borderId="0" applyFont="0" applyFill="0" applyBorder="0" applyAlignment="0" applyProtection="0"/>
    <xf numFmtId="180" fontId="38" fillId="0" borderId="0" applyFont="0" applyFill="0" applyBorder="0" applyAlignment="0" applyProtection="0"/>
    <xf numFmtId="195" fontId="38" fillId="0" borderId="0" applyFont="0" applyFill="0" applyBorder="0" applyAlignment="0" applyProtection="0"/>
    <xf numFmtId="183" fontId="35"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7" fontId="38" fillId="0" borderId="0" applyFont="0" applyFill="0" applyBorder="0" applyAlignment="0" applyProtection="0"/>
    <xf numFmtId="177" fontId="35"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96"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9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9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97"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41"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97"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197" fontId="38" fillId="0" borderId="0" applyFont="0" applyFill="0" applyBorder="0" applyAlignment="0" applyProtection="0"/>
    <xf numFmtId="19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67" fontId="38" fillId="0" borderId="0" applyFont="0" applyFill="0" applyBorder="0" applyAlignment="0" applyProtection="0"/>
    <xf numFmtId="19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98" fontId="38" fillId="0" borderId="0" applyFont="0" applyFill="0" applyBorder="0" applyAlignment="0" applyProtection="0"/>
    <xf numFmtId="199" fontId="38" fillId="0" borderId="0" applyFont="0" applyFill="0" applyBorder="0" applyAlignment="0" applyProtection="0"/>
    <xf numFmtId="19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96"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90"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91"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90"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91"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43"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91"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191" fontId="38" fillId="0" borderId="0" applyFont="0" applyFill="0" applyBorder="0" applyAlignment="0" applyProtection="0"/>
    <xf numFmtId="190"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69" fontId="38" fillId="0" borderId="0" applyFont="0" applyFill="0" applyBorder="0" applyAlignment="0" applyProtection="0"/>
    <xf numFmtId="191"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92" fontId="38" fillId="0" borderId="0" applyFont="0" applyFill="0" applyBorder="0" applyAlignment="0" applyProtection="0"/>
    <xf numFmtId="193" fontId="38" fillId="0" borderId="0" applyFont="0" applyFill="0" applyBorder="0" applyAlignment="0" applyProtection="0"/>
    <xf numFmtId="191"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90" fontId="38" fillId="0" borderId="0" applyFont="0" applyFill="0" applyBorder="0" applyAlignment="0" applyProtection="0"/>
    <xf numFmtId="183" fontId="35"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179" fontId="35" fillId="0" borderId="0" applyFont="0" applyFill="0" applyBorder="0" applyAlignment="0" applyProtection="0"/>
    <xf numFmtId="166" fontId="38" fillId="0" borderId="0" applyFont="0" applyFill="0" applyBorder="0" applyAlignment="0" applyProtection="0"/>
    <xf numFmtId="0" fontId="19" fillId="0" borderId="0"/>
    <xf numFmtId="187" fontId="38" fillId="0" borderId="0" applyFont="0" applyFill="0" applyBorder="0" applyAlignment="0" applyProtection="0"/>
    <xf numFmtId="0" fontId="19" fillId="0" borderId="0"/>
    <xf numFmtId="166"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88" fontId="3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80"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80" fontId="35" fillId="0" borderId="0" applyFont="0" applyFill="0" applyBorder="0" applyAlignment="0" applyProtection="0"/>
    <xf numFmtId="194" fontId="38" fillId="0" borderId="0" applyFont="0" applyFill="0" applyBorder="0" applyAlignment="0" applyProtection="0"/>
    <xf numFmtId="180" fontId="3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9" fillId="0" borderId="0"/>
    <xf numFmtId="166" fontId="38" fillId="0" borderId="0" applyFont="0" applyFill="0" applyBorder="0" applyAlignment="0" applyProtection="0"/>
    <xf numFmtId="166" fontId="38" fillId="0" borderId="0" applyFont="0" applyFill="0" applyBorder="0" applyAlignment="0" applyProtection="0"/>
    <xf numFmtId="0" fontId="19" fillId="0" borderId="0"/>
    <xf numFmtId="195"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3" fontId="35"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96"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9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9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97"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41"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97"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197" fontId="38" fillId="0" borderId="0" applyFont="0" applyFill="0" applyBorder="0" applyAlignment="0" applyProtection="0"/>
    <xf numFmtId="19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67" fontId="38" fillId="0" borderId="0" applyFont="0" applyFill="0" applyBorder="0" applyAlignment="0" applyProtection="0"/>
    <xf numFmtId="19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98" fontId="38" fillId="0" borderId="0" applyFont="0" applyFill="0" applyBorder="0" applyAlignment="0" applyProtection="0"/>
    <xf numFmtId="199" fontId="38" fillId="0" borderId="0" applyFont="0" applyFill="0" applyBorder="0" applyAlignment="0" applyProtection="0"/>
    <xf numFmtId="19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96"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90"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91"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77" fontId="38" fillId="0" borderId="0" applyFont="0" applyFill="0" applyBorder="0" applyAlignment="0" applyProtection="0"/>
    <xf numFmtId="190"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91"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43"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91" fontId="38" fillId="0" borderId="0" applyFont="0" applyFill="0" applyBorder="0" applyAlignment="0" applyProtection="0"/>
    <xf numFmtId="177" fontId="38" fillId="0" borderId="0" applyFont="0" applyFill="0" applyBorder="0" applyAlignment="0" applyProtection="0"/>
    <xf numFmtId="43" fontId="38" fillId="0" borderId="0" applyFont="0" applyFill="0" applyBorder="0" applyAlignment="0" applyProtection="0"/>
    <xf numFmtId="191" fontId="38" fillId="0" borderId="0" applyFont="0" applyFill="0" applyBorder="0" applyAlignment="0" applyProtection="0"/>
    <xf numFmtId="190" fontId="38" fillId="0" borderId="0" applyFont="0" applyFill="0" applyBorder="0" applyAlignment="0" applyProtection="0"/>
    <xf numFmtId="189" fontId="38" fillId="0" borderId="0" applyFont="0" applyFill="0" applyBorder="0" applyAlignment="0" applyProtection="0"/>
    <xf numFmtId="189" fontId="38" fillId="0" borderId="0" applyFont="0" applyFill="0" applyBorder="0" applyAlignment="0" applyProtection="0"/>
    <xf numFmtId="169" fontId="38" fillId="0" borderId="0" applyFont="0" applyFill="0" applyBorder="0" applyAlignment="0" applyProtection="0"/>
    <xf numFmtId="191" fontId="38" fillId="0" borderId="0" applyFont="0" applyFill="0" applyBorder="0" applyAlignment="0" applyProtection="0"/>
    <xf numFmtId="177" fontId="38" fillId="0" borderId="0" applyFont="0" applyFill="0" applyBorder="0" applyAlignment="0" applyProtection="0"/>
    <xf numFmtId="169" fontId="38" fillId="0" borderId="0" applyFont="0" applyFill="0" applyBorder="0" applyAlignment="0" applyProtection="0"/>
    <xf numFmtId="192" fontId="38" fillId="0" borderId="0" applyFont="0" applyFill="0" applyBorder="0" applyAlignment="0" applyProtection="0"/>
    <xf numFmtId="193" fontId="38" fillId="0" borderId="0" applyFont="0" applyFill="0" applyBorder="0" applyAlignment="0" applyProtection="0"/>
    <xf numFmtId="191"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69" fontId="38" fillId="0" borderId="0" applyFont="0" applyFill="0" applyBorder="0" applyAlignment="0" applyProtection="0"/>
    <xf numFmtId="189" fontId="38" fillId="0" borderId="0" applyFont="0" applyFill="0" applyBorder="0" applyAlignment="0" applyProtection="0"/>
    <xf numFmtId="190" fontId="38" fillId="0" borderId="0" applyFont="0" applyFill="0" applyBorder="0" applyAlignment="0" applyProtection="0"/>
    <xf numFmtId="185" fontId="35" fillId="0" borderId="0" applyFont="0" applyFill="0" applyBorder="0" applyAlignment="0" applyProtection="0"/>
    <xf numFmtId="185" fontId="35" fillId="0" borderId="0" applyFont="0" applyFill="0" applyBorder="0" applyAlignment="0" applyProtection="0"/>
    <xf numFmtId="179" fontId="35" fillId="0" borderId="0" applyFont="0" applyFill="0" applyBorder="0" applyAlignment="0" applyProtection="0"/>
    <xf numFmtId="177" fontId="35"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6" fontId="38" fillId="0" borderId="0" applyFont="0" applyFill="0" applyBorder="0" applyAlignment="0" applyProtection="0"/>
    <xf numFmtId="0" fontId="47" fillId="0" borderId="0">
      <alignment vertical="top"/>
    </xf>
    <xf numFmtId="0" fontId="47" fillId="0" borderId="0">
      <alignment vertical="top"/>
    </xf>
    <xf numFmtId="0" fontId="46" fillId="0" borderId="0">
      <alignment vertical="top"/>
    </xf>
    <xf numFmtId="0" fontId="46" fillId="0" borderId="0">
      <alignment vertical="top"/>
    </xf>
    <xf numFmtId="0" fontId="46" fillId="0" borderId="0">
      <alignment vertical="top"/>
    </xf>
    <xf numFmtId="0" fontId="47" fillId="0" borderId="0">
      <alignment vertical="top"/>
    </xf>
    <xf numFmtId="0" fontId="47" fillId="0" borderId="0">
      <alignment vertical="top"/>
    </xf>
    <xf numFmtId="0" fontId="46" fillId="0" borderId="0">
      <alignment vertical="top"/>
    </xf>
    <xf numFmtId="0" fontId="46" fillId="0" borderId="0">
      <alignment vertical="top"/>
    </xf>
    <xf numFmtId="0" fontId="46" fillId="0" borderId="0">
      <alignment vertical="top"/>
    </xf>
    <xf numFmtId="0" fontId="47" fillId="0" borderId="0">
      <alignment vertical="top"/>
    </xf>
    <xf numFmtId="0" fontId="47" fillId="0" borderId="0">
      <alignment vertical="top"/>
    </xf>
    <xf numFmtId="0" fontId="47" fillId="0" borderId="0">
      <alignment vertical="top"/>
    </xf>
    <xf numFmtId="0" fontId="47" fillId="0" borderId="0">
      <alignment vertical="top"/>
    </xf>
    <xf numFmtId="0" fontId="46" fillId="0" borderId="0">
      <alignment vertical="top"/>
    </xf>
    <xf numFmtId="0" fontId="46" fillId="0" borderId="0">
      <alignment vertical="top"/>
    </xf>
    <xf numFmtId="0" fontId="46" fillId="0" borderId="0">
      <alignment vertical="top"/>
    </xf>
    <xf numFmtId="0" fontId="47" fillId="0" borderId="0">
      <alignment vertical="top"/>
    </xf>
    <xf numFmtId="188" fontId="38"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166" fontId="38" fillId="0" borderId="0" applyFont="0" applyFill="0" applyBorder="0" applyAlignment="0" applyProtection="0"/>
    <xf numFmtId="0" fontId="19" fillId="0" borderId="0"/>
    <xf numFmtId="187" fontId="38" fillId="0" borderId="0" applyFont="0" applyFill="0" applyBorder="0" applyAlignment="0" applyProtection="0"/>
    <xf numFmtId="0" fontId="19" fillId="0" borderId="0"/>
    <xf numFmtId="200" fontId="49" fillId="0" borderId="0" applyFont="0" applyFill="0" applyBorder="0" applyAlignment="0" applyProtection="0"/>
    <xf numFmtId="201" fontId="49" fillId="0" borderId="0" applyFont="0" applyFill="0" applyBorder="0" applyAlignment="0" applyProtection="0"/>
    <xf numFmtId="0" fontId="50" fillId="0" borderId="0"/>
    <xf numFmtId="0" fontId="50" fillId="0" borderId="0"/>
    <xf numFmtId="0" fontId="51" fillId="0" borderId="0"/>
    <xf numFmtId="0" fontId="11" fillId="0" borderId="0"/>
    <xf numFmtId="1" fontId="52" fillId="0" borderId="1" applyBorder="0" applyAlignment="0">
      <alignment horizontal="center"/>
    </xf>
    <xf numFmtId="1" fontId="52" fillId="0" borderId="1" applyBorder="0" applyAlignment="0">
      <alignment horizontal="center"/>
    </xf>
    <xf numFmtId="0" fontId="53" fillId="0" borderId="0"/>
    <xf numFmtId="3" fontId="36" fillId="0" borderId="1"/>
    <xf numFmtId="3" fontId="36" fillId="0" borderId="1"/>
    <xf numFmtId="3" fontId="36" fillId="0" borderId="1"/>
    <xf numFmtId="3" fontId="36" fillId="0" borderId="1"/>
    <xf numFmtId="176" fontId="21" fillId="0" borderId="0" applyFont="0" applyFill="0" applyBorder="0" applyAlignment="0" applyProtection="0"/>
    <xf numFmtId="0" fontId="54" fillId="3" borderId="0"/>
    <xf numFmtId="0" fontId="54" fillId="3" borderId="0"/>
    <xf numFmtId="176" fontId="21" fillId="0" borderId="0" applyFont="0" applyFill="0" applyBorder="0" applyAlignment="0" applyProtection="0"/>
    <xf numFmtId="0" fontId="54"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176" fontId="21" fillId="0" borderId="0" applyFont="0" applyFill="0" applyBorder="0" applyAlignment="0" applyProtection="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6" fillId="0" borderId="0" applyFont="0" applyFill="0" applyBorder="0" applyAlignment="0">
      <alignment horizontal="left"/>
    </xf>
    <xf numFmtId="0" fontId="54" fillId="3" borderId="0"/>
    <xf numFmtId="0" fontId="56" fillId="0" borderId="0" applyFont="0" applyFill="0" applyBorder="0" applyAlignment="0">
      <alignment horizontal="left"/>
    </xf>
    <xf numFmtId="176" fontId="21" fillId="0" borderId="0" applyFont="0" applyFill="0" applyBorder="0" applyAlignment="0" applyProtection="0"/>
    <xf numFmtId="0" fontId="54" fillId="3" borderId="0"/>
    <xf numFmtId="0" fontId="54" fillId="3" borderId="0"/>
    <xf numFmtId="0" fontId="57" fillId="0" borderId="1" applyNumberFormat="0" applyFont="0" applyBorder="0">
      <alignment horizontal="left" indent="2"/>
    </xf>
    <xf numFmtId="0" fontId="57" fillId="0" borderId="1" applyNumberFormat="0" applyFont="0" applyBorder="0">
      <alignment horizontal="left" indent="2"/>
    </xf>
    <xf numFmtId="0" fontId="56" fillId="0" borderId="0" applyFont="0" applyFill="0" applyBorder="0" applyAlignment="0">
      <alignment horizontal="left"/>
    </xf>
    <xf numFmtId="0" fontId="56" fillId="0" borderId="0" applyFont="0" applyFill="0" applyBorder="0" applyAlignment="0">
      <alignment horizontal="left"/>
    </xf>
    <xf numFmtId="0" fontId="58" fillId="0" borderId="0"/>
    <xf numFmtId="0" fontId="33" fillId="4" borderId="16" applyFont="0" applyFill="0" applyAlignment="0">
      <alignment vertical="center" wrapText="1"/>
    </xf>
    <xf numFmtId="9" fontId="59" fillId="0" borderId="0" applyBorder="0" applyAlignment="0" applyProtection="0"/>
    <xf numFmtId="0" fontId="60" fillId="3" borderId="0"/>
    <xf numFmtId="0" fontId="60"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60" fillId="3" borderId="0"/>
    <xf numFmtId="0" fontId="60" fillId="3" borderId="0"/>
    <xf numFmtId="0" fontId="57" fillId="0" borderId="1" applyNumberFormat="0" applyFont="0" applyBorder="0" applyAlignment="0">
      <alignment horizontal="center"/>
    </xf>
    <xf numFmtId="0" fontId="57" fillId="0" borderId="1" applyNumberFormat="0" applyFont="0" applyBorder="0" applyAlignment="0">
      <alignment horizontal="center"/>
    </xf>
    <xf numFmtId="0" fontId="6" fillId="0" borderId="0"/>
    <xf numFmtId="0" fontId="61" fillId="3" borderId="0"/>
    <xf numFmtId="0" fontId="61"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55" fillId="3" borderId="0"/>
    <xf numFmtId="0" fontId="61" fillId="3" borderId="0"/>
    <xf numFmtId="0" fontId="62" fillId="0" borderId="0">
      <alignment wrapText="1"/>
    </xf>
    <xf numFmtId="0" fontId="62"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62" fillId="0" borderId="0">
      <alignment wrapText="1"/>
    </xf>
    <xf numFmtId="172" fontId="63" fillId="0" borderId="3" applyNumberFormat="0" applyFont="0" applyBorder="0" applyAlignment="0">
      <alignment horizontal="center"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4" fillId="0" borderId="0"/>
    <xf numFmtId="0" fontId="64" fillId="0" borderId="0"/>
    <xf numFmtId="0" fontId="64" fillId="0" borderId="0"/>
    <xf numFmtId="0" fontId="64" fillId="0" borderId="0"/>
    <xf numFmtId="0" fontId="64" fillId="0" borderId="0"/>
    <xf numFmtId="0" fontId="64" fillId="0" borderId="0"/>
    <xf numFmtId="202" fontId="65" fillId="0" borderId="0" applyFont="0" applyFill="0" applyBorder="0" applyAlignment="0" applyProtection="0"/>
    <xf numFmtId="0" fontId="66" fillId="0" borderId="0" applyFont="0" applyFill="0" applyBorder="0" applyAlignment="0" applyProtection="0"/>
    <xf numFmtId="203" fontId="67" fillId="0" borderId="0" applyFont="0" applyFill="0" applyBorder="0" applyAlignment="0" applyProtection="0"/>
    <xf numFmtId="196" fontId="65" fillId="0" borderId="0" applyFont="0" applyFill="0" applyBorder="0" applyAlignment="0" applyProtection="0"/>
    <xf numFmtId="0" fontId="66" fillId="0" borderId="0" applyFont="0" applyFill="0" applyBorder="0" applyAlignment="0" applyProtection="0"/>
    <xf numFmtId="204" fontId="65" fillId="0" borderId="0" applyFont="0" applyFill="0" applyBorder="0" applyAlignment="0" applyProtection="0"/>
    <xf numFmtId="0" fontId="68" fillId="0" borderId="0">
      <alignment horizontal="center" wrapText="1"/>
      <protection locked="0"/>
    </xf>
    <xf numFmtId="0" fontId="69" fillId="0" borderId="0" applyNumberFormat="0" applyBorder="0" applyAlignment="0">
      <alignment horizontal="center"/>
    </xf>
    <xf numFmtId="205" fontId="70" fillId="0" borderId="0" applyFont="0" applyFill="0" applyBorder="0" applyAlignment="0" applyProtection="0"/>
    <xf numFmtId="0" fontId="71" fillId="0" borderId="0" applyFont="0" applyFill="0" applyBorder="0" applyAlignment="0" applyProtection="0"/>
    <xf numFmtId="206" fontId="38" fillId="0" borderId="0" applyFont="0" applyFill="0" applyBorder="0" applyAlignment="0" applyProtection="0"/>
    <xf numFmtId="207" fontId="70" fillId="0" borderId="0" applyFont="0" applyFill="0" applyBorder="0" applyAlignment="0" applyProtection="0"/>
    <xf numFmtId="0" fontId="71" fillId="0" borderId="0" applyFont="0" applyFill="0" applyBorder="0" applyAlignment="0" applyProtection="0"/>
    <xf numFmtId="208" fontId="38" fillId="0" borderId="0" applyFont="0" applyFill="0" applyBorder="0" applyAlignment="0" applyProtection="0"/>
    <xf numFmtId="185" fontId="35" fillId="0" borderId="0" applyFont="0" applyFill="0" applyBorder="0" applyAlignment="0" applyProtection="0"/>
    <xf numFmtId="0" fontId="4" fillId="0" borderId="0"/>
    <xf numFmtId="0" fontId="72" fillId="0" borderId="0" applyNumberFormat="0" applyFill="0" applyBorder="0" applyAlignment="0" applyProtection="0"/>
    <xf numFmtId="0" fontId="71" fillId="0" borderId="0"/>
    <xf numFmtId="0" fontId="73" fillId="0" borderId="0"/>
    <xf numFmtId="0" fontId="10" fillId="0" borderId="0"/>
    <xf numFmtId="0" fontId="71" fillId="0" borderId="0"/>
    <xf numFmtId="0" fontId="74" fillId="0" borderId="0"/>
    <xf numFmtId="0" fontId="75" fillId="0" borderId="0"/>
    <xf numFmtId="0" fontId="76" fillId="0" borderId="0"/>
    <xf numFmtId="209" fontId="48" fillId="0" borderId="0" applyFill="0" applyBorder="0" applyAlignment="0"/>
    <xf numFmtId="210" fontId="77" fillId="0" borderId="0" applyFill="0" applyBorder="0" applyAlignment="0"/>
    <xf numFmtId="211" fontId="3" fillId="0" borderId="0" applyFill="0" applyBorder="0" applyAlignment="0"/>
    <xf numFmtId="212" fontId="3" fillId="0" borderId="0" applyFill="0" applyBorder="0" applyAlignment="0"/>
    <xf numFmtId="213" fontId="6" fillId="0" borderId="0" applyFill="0" applyBorder="0" applyAlignment="0"/>
    <xf numFmtId="214" fontId="77" fillId="0" borderId="0" applyFill="0" applyBorder="0" applyAlignment="0"/>
    <xf numFmtId="215" fontId="77" fillId="0" borderId="0" applyFill="0" applyBorder="0" applyAlignment="0"/>
    <xf numFmtId="210" fontId="77" fillId="0" borderId="0" applyFill="0" applyBorder="0" applyAlignment="0"/>
    <xf numFmtId="0" fontId="78" fillId="0" borderId="0"/>
    <xf numFmtId="216" fontId="38" fillId="0" borderId="0" applyFont="0" applyFill="0" applyBorder="0" applyAlignment="0" applyProtection="0"/>
    <xf numFmtId="169" fontId="2" fillId="0" borderId="0" applyFont="0" applyFill="0" applyBorder="0" applyAlignment="0" applyProtection="0"/>
    <xf numFmtId="217" fontId="79" fillId="0" borderId="0"/>
    <xf numFmtId="217" fontId="79" fillId="0" borderId="0"/>
    <xf numFmtId="217" fontId="79" fillId="0" borderId="0"/>
    <xf numFmtId="217" fontId="79" fillId="0" borderId="0"/>
    <xf numFmtId="217" fontId="79" fillId="0" borderId="0"/>
    <xf numFmtId="217" fontId="79" fillId="0" borderId="0"/>
    <xf numFmtId="217" fontId="79" fillId="0" borderId="0"/>
    <xf numFmtId="217" fontId="79" fillId="0" borderId="0"/>
    <xf numFmtId="183" fontId="6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5" fontId="80" fillId="0" borderId="0" applyFont="0" applyFill="0" applyBorder="0" applyAlignment="0" applyProtection="0"/>
    <xf numFmtId="182" fontId="80" fillId="0" borderId="0" applyFont="0" applyFill="0" applyBorder="0" applyAlignment="0" applyProtection="0"/>
    <xf numFmtId="180" fontId="80" fillId="0" borderId="0" applyFont="0" applyFill="0" applyBorder="0" applyAlignment="0" applyProtection="0"/>
    <xf numFmtId="214" fontId="77" fillId="0" borderId="0" applyFont="0" applyFill="0" applyBorder="0" applyAlignment="0" applyProtection="0"/>
    <xf numFmtId="169" fontId="3"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3" fillId="0" borderId="0" applyFont="0" applyFill="0" applyBorder="0" applyAlignment="0" applyProtection="0"/>
    <xf numFmtId="169" fontId="4"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77" fontId="20" fillId="0" borderId="0" applyFont="0" applyFill="0" applyBorder="0" applyAlignment="0" applyProtection="0"/>
    <xf numFmtId="169" fontId="20" fillId="0" borderId="0" applyFont="0" applyFill="0" applyBorder="0" applyAlignment="0" applyProtection="0"/>
    <xf numFmtId="169" fontId="53" fillId="0" borderId="0" applyFont="0" applyFill="0" applyBorder="0" applyAlignment="0" applyProtection="0"/>
    <xf numFmtId="174" fontId="3"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69" fontId="20"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69" fontId="81"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3" fillId="0" borderId="0" applyFont="0" applyFill="0" applyBorder="0" applyAlignment="0" applyProtection="0"/>
    <xf numFmtId="201" fontId="3"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3"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3" fillId="0" borderId="0" applyFont="0" applyFill="0" applyBorder="0" applyAlignment="0" applyProtection="0"/>
    <xf numFmtId="168" fontId="80" fillId="0" borderId="0" applyFont="0" applyFill="0" applyBorder="0" applyAlignment="0" applyProtection="0"/>
    <xf numFmtId="218" fontId="80" fillId="0" borderId="0" applyFont="0" applyFill="0" applyBorder="0" applyAlignment="0" applyProtection="0"/>
    <xf numFmtId="218" fontId="80" fillId="0" borderId="0" applyFont="0" applyFill="0" applyBorder="0" applyAlignment="0" applyProtection="0"/>
    <xf numFmtId="218" fontId="80" fillId="0" borderId="0" applyFont="0" applyFill="0" applyBorder="0" applyAlignment="0" applyProtection="0"/>
    <xf numFmtId="169" fontId="3" fillId="0" borderId="0" applyFont="0" applyFill="0" applyBorder="0" applyAlignment="0" applyProtection="0"/>
    <xf numFmtId="183" fontId="8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77" fontId="64" fillId="0" borderId="0" applyFont="0" applyFill="0" applyBorder="0" applyAlignment="0" applyProtection="0"/>
    <xf numFmtId="169" fontId="6"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19" fontId="4" fillId="0" borderId="0" applyFont="0" applyFill="0" applyBorder="0" applyAlignment="0" applyProtection="0"/>
    <xf numFmtId="220" fontId="4" fillId="0" borderId="0" applyFont="0" applyFill="0" applyBorder="0" applyAlignment="0" applyProtection="0"/>
    <xf numFmtId="177"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4" fillId="0" borderId="0" applyFont="0" applyFill="0" applyBorder="0" applyAlignment="0" applyProtection="0"/>
    <xf numFmtId="43" fontId="18"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77" fontId="80" fillId="0" borderId="0" applyFont="0" applyFill="0" applyBorder="0" applyAlignment="0" applyProtection="0"/>
    <xf numFmtId="169" fontId="20" fillId="0" borderId="0" applyFont="0" applyFill="0" applyBorder="0" applyAlignment="0" applyProtection="0"/>
    <xf numFmtId="169" fontId="23" fillId="0" borderId="0" applyFont="0" applyFill="0" applyBorder="0" applyAlignment="0" applyProtection="0"/>
    <xf numFmtId="177" fontId="20" fillId="0" borderId="0" applyFont="0" applyFill="0" applyBorder="0" applyAlignment="0" applyProtection="0"/>
    <xf numFmtId="214" fontId="20" fillId="0" borderId="0" applyFont="0" applyFill="0" applyBorder="0" applyAlignment="0" applyProtection="0"/>
    <xf numFmtId="214" fontId="20" fillId="0" borderId="0" applyFont="0" applyFill="0" applyBorder="0" applyAlignment="0" applyProtection="0"/>
    <xf numFmtId="172" fontId="20" fillId="0" borderId="0" applyFont="0" applyFill="0" applyBorder="0" applyAlignment="0" applyProtection="0"/>
    <xf numFmtId="177" fontId="20" fillId="0" borderId="0" applyFont="0" applyFill="0" applyBorder="0" applyAlignment="0" applyProtection="0"/>
    <xf numFmtId="221" fontId="11" fillId="0" borderId="0"/>
    <xf numFmtId="3" fontId="3" fillId="0" borderId="0" applyFont="0" applyFill="0" applyBorder="0" applyAlignment="0" applyProtection="0"/>
    <xf numFmtId="0" fontId="82" fillId="0" borderId="0">
      <alignment horizontal="center"/>
    </xf>
    <xf numFmtId="0" fontId="83" fillId="0" borderId="0" applyNumberFormat="0" applyAlignment="0">
      <alignment horizontal="left"/>
    </xf>
    <xf numFmtId="189" fontId="84" fillId="0" borderId="0" applyFont="0" applyFill="0" applyBorder="0" applyAlignment="0" applyProtection="0"/>
    <xf numFmtId="222" fontId="73" fillId="0" borderId="0" applyFont="0" applyFill="0" applyBorder="0" applyAlignment="0" applyProtection="0"/>
    <xf numFmtId="223" fontId="85" fillId="0" borderId="0" applyFont="0" applyFill="0" applyBorder="0" applyAlignment="0" applyProtection="0"/>
    <xf numFmtId="224" fontId="85" fillId="0" borderId="0" applyFont="0" applyFill="0" applyBorder="0" applyAlignment="0" applyProtection="0"/>
    <xf numFmtId="210" fontId="77" fillId="0" borderId="0" applyFont="0" applyFill="0" applyBorder="0" applyAlignment="0" applyProtection="0"/>
    <xf numFmtId="168" fontId="20" fillId="0" borderId="0" applyFont="0" applyFill="0" applyBorder="0" applyAlignment="0" applyProtection="0"/>
    <xf numFmtId="44" fontId="12"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225" fontId="3" fillId="0" borderId="0" applyFont="0" applyFill="0" applyBorder="0" applyAlignment="0" applyProtection="0"/>
    <xf numFmtId="226" fontId="3" fillId="0" borderId="0" applyFont="0" applyFill="0" applyBorder="0" applyAlignment="0" applyProtection="0"/>
    <xf numFmtId="227" fontId="3" fillId="0" borderId="0"/>
    <xf numFmtId="172" fontId="53" fillId="0" borderId="0" applyFont="0" applyFill="0" applyBorder="0" applyAlignment="0" applyProtection="0"/>
    <xf numFmtId="1" fontId="86" fillId="0" borderId="11" applyBorder="0"/>
    <xf numFmtId="171" fontId="23" fillId="0" borderId="17"/>
    <xf numFmtId="0" fontId="3" fillId="0" borderId="0" applyFont="0" applyFill="0" applyBorder="0" applyAlignment="0" applyProtection="0"/>
    <xf numFmtId="14" fontId="47" fillId="0" borderId="0" applyFill="0" applyBorder="0" applyAlignment="0"/>
    <xf numFmtId="0" fontId="30" fillId="0" borderId="0" applyProtection="0"/>
    <xf numFmtId="3" fontId="87" fillId="0" borderId="13">
      <alignment horizontal="left" vertical="top" wrapText="1"/>
    </xf>
    <xf numFmtId="169"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28" fontId="23" fillId="0" borderId="0"/>
    <xf numFmtId="229" fontId="34" fillId="0" borderId="1"/>
    <xf numFmtId="229" fontId="34" fillId="0" borderId="1"/>
    <xf numFmtId="230" fontId="3" fillId="0" borderId="0"/>
    <xf numFmtId="231" fontId="34" fillId="0" borderId="0"/>
    <xf numFmtId="183" fontId="88" fillId="0" borderId="0" applyFont="0" applyFill="0" applyBorder="0" applyAlignment="0" applyProtection="0"/>
    <xf numFmtId="177" fontId="88" fillId="0" borderId="0" applyFont="0" applyFill="0" applyBorder="0" applyAlignment="0" applyProtection="0"/>
    <xf numFmtId="183" fontId="88" fillId="0" borderId="0" applyFont="0" applyFill="0" applyBorder="0" applyAlignment="0" applyProtection="0"/>
    <xf numFmtId="167" fontId="88" fillId="0" borderId="0" applyFont="0" applyFill="0" applyBorder="0" applyAlignment="0" applyProtection="0"/>
    <xf numFmtId="232" fontId="6" fillId="0" borderId="0" applyFont="0" applyFill="0" applyBorder="0" applyAlignment="0" applyProtection="0"/>
    <xf numFmtId="232" fontId="6" fillId="0" borderId="0" applyFont="0" applyFill="0" applyBorder="0" applyAlignment="0" applyProtection="0"/>
    <xf numFmtId="232" fontId="6" fillId="0" borderId="0" applyFont="0" applyFill="0" applyBorder="0" applyAlignment="0" applyProtection="0"/>
    <xf numFmtId="232" fontId="6" fillId="0" borderId="0" applyFont="0" applyFill="0" applyBorder="0" applyAlignment="0" applyProtection="0"/>
    <xf numFmtId="183" fontId="88" fillId="0" borderId="0" applyFont="0" applyFill="0" applyBorder="0" applyAlignment="0" applyProtection="0"/>
    <xf numFmtId="183" fontId="88" fillId="0" borderId="0" applyFont="0" applyFill="0" applyBorder="0" applyAlignment="0" applyProtection="0"/>
    <xf numFmtId="232" fontId="6" fillId="0" borderId="0" applyFont="0" applyFill="0" applyBorder="0" applyAlignment="0" applyProtection="0"/>
    <xf numFmtId="232" fontId="6" fillId="0" borderId="0" applyFont="0" applyFill="0" applyBorder="0" applyAlignment="0" applyProtection="0"/>
    <xf numFmtId="233" fontId="23" fillId="0" borderId="0" applyFont="0" applyFill="0" applyBorder="0" applyAlignment="0" applyProtection="0"/>
    <xf numFmtId="233" fontId="23" fillId="0" borderId="0" applyFont="0" applyFill="0" applyBorder="0" applyAlignment="0" applyProtection="0"/>
    <xf numFmtId="234" fontId="23" fillId="0" borderId="0" applyFont="0" applyFill="0" applyBorder="0" applyAlignment="0" applyProtection="0"/>
    <xf numFmtId="234" fontId="23" fillId="0" borderId="0" applyFont="0" applyFill="0" applyBorder="0" applyAlignment="0" applyProtection="0"/>
    <xf numFmtId="167" fontId="88" fillId="0" borderId="0" applyFont="0" applyFill="0" applyBorder="0" applyAlignment="0" applyProtection="0"/>
    <xf numFmtId="167" fontId="88" fillId="0" borderId="0" applyFont="0" applyFill="0" applyBorder="0" applyAlignment="0" applyProtection="0"/>
    <xf numFmtId="167" fontId="88" fillId="0" borderId="0" applyFont="0" applyFill="0" applyBorder="0" applyAlignment="0" applyProtection="0"/>
    <xf numFmtId="167" fontId="88" fillId="0" borderId="0" applyFont="0" applyFill="0" applyBorder="0" applyAlignment="0" applyProtection="0"/>
    <xf numFmtId="167" fontId="88" fillId="0" borderId="0" applyFont="0" applyFill="0" applyBorder="0" applyAlignment="0" applyProtection="0"/>
    <xf numFmtId="167" fontId="88" fillId="0" borderId="0" applyFont="0" applyFill="0" applyBorder="0" applyAlignment="0" applyProtection="0"/>
    <xf numFmtId="41" fontId="88" fillId="0" borderId="0" applyFont="0" applyFill="0" applyBorder="0" applyAlignment="0" applyProtection="0"/>
    <xf numFmtId="41" fontId="88" fillId="0" borderId="0" applyFont="0" applyFill="0" applyBorder="0" applyAlignment="0" applyProtection="0"/>
    <xf numFmtId="41" fontId="88" fillId="0" borderId="0" applyFont="0" applyFill="0" applyBorder="0" applyAlignment="0" applyProtection="0"/>
    <xf numFmtId="41" fontId="88" fillId="0" borderId="0" applyFont="0" applyFill="0" applyBorder="0" applyAlignment="0" applyProtection="0"/>
    <xf numFmtId="41" fontId="88" fillId="0" borderId="0" applyFont="0" applyFill="0" applyBorder="0" applyAlignment="0" applyProtection="0"/>
    <xf numFmtId="41" fontId="88" fillId="0" borderId="0" applyFont="0" applyFill="0" applyBorder="0" applyAlignment="0" applyProtection="0"/>
    <xf numFmtId="167" fontId="88" fillId="0" borderId="0" applyFont="0" applyFill="0" applyBorder="0" applyAlignment="0" applyProtection="0"/>
    <xf numFmtId="183" fontId="88" fillId="0" borderId="0" applyFont="0" applyFill="0" applyBorder="0" applyAlignment="0" applyProtection="0"/>
    <xf numFmtId="167" fontId="88" fillId="0" borderId="0" applyFont="0" applyFill="0" applyBorder="0" applyAlignment="0" applyProtection="0"/>
    <xf numFmtId="183" fontId="88" fillId="0" borderId="0" applyFont="0" applyFill="0" applyBorder="0" applyAlignment="0" applyProtection="0"/>
    <xf numFmtId="167" fontId="88" fillId="0" borderId="0" applyFont="0" applyFill="0" applyBorder="0" applyAlignment="0" applyProtection="0"/>
    <xf numFmtId="167" fontId="88" fillId="0" borderId="0" applyFont="0" applyFill="0" applyBorder="0" applyAlignment="0" applyProtection="0"/>
    <xf numFmtId="41" fontId="88" fillId="0" borderId="0" applyFont="0" applyFill="0" applyBorder="0" applyAlignment="0" applyProtection="0"/>
    <xf numFmtId="41" fontId="88" fillId="0" borderId="0" applyFont="0" applyFill="0" applyBorder="0" applyAlignment="0" applyProtection="0"/>
    <xf numFmtId="167" fontId="88" fillId="0" borderId="0" applyFont="0" applyFill="0" applyBorder="0" applyAlignment="0" applyProtection="0"/>
    <xf numFmtId="177" fontId="88" fillId="0" borderId="0" applyFont="0" applyFill="0" applyBorder="0" applyAlignment="0" applyProtection="0"/>
    <xf numFmtId="169" fontId="88" fillId="0" borderId="0" applyFont="0" applyFill="0" applyBorder="0" applyAlignment="0" applyProtection="0"/>
    <xf numFmtId="235" fontId="6" fillId="0" borderId="0" applyFont="0" applyFill="0" applyBorder="0" applyAlignment="0" applyProtection="0"/>
    <xf numFmtId="235" fontId="6" fillId="0" borderId="0" applyFont="0" applyFill="0" applyBorder="0" applyAlignment="0" applyProtection="0"/>
    <xf numFmtId="235" fontId="6" fillId="0" borderId="0" applyFont="0" applyFill="0" applyBorder="0" applyAlignment="0" applyProtection="0"/>
    <xf numFmtId="235" fontId="6" fillId="0" borderId="0" applyFont="0" applyFill="0" applyBorder="0" applyAlignment="0" applyProtection="0"/>
    <xf numFmtId="177" fontId="88" fillId="0" borderId="0" applyFont="0" applyFill="0" applyBorder="0" applyAlignment="0" applyProtection="0"/>
    <xf numFmtId="177" fontId="88" fillId="0" borderId="0" applyFont="0" applyFill="0" applyBorder="0" applyAlignment="0" applyProtection="0"/>
    <xf numFmtId="235" fontId="6" fillId="0" borderId="0" applyFont="0" applyFill="0" applyBorder="0" applyAlignment="0" applyProtection="0"/>
    <xf numFmtId="235" fontId="6" fillId="0" borderId="0" applyFont="0" applyFill="0" applyBorder="0" applyAlignment="0" applyProtection="0"/>
    <xf numFmtId="236" fontId="23" fillId="0" borderId="0" applyFont="0" applyFill="0" applyBorder="0" applyAlignment="0" applyProtection="0"/>
    <xf numFmtId="236" fontId="23" fillId="0" borderId="0" applyFont="0" applyFill="0" applyBorder="0" applyAlignment="0" applyProtection="0"/>
    <xf numFmtId="237" fontId="23" fillId="0" borderId="0" applyFont="0" applyFill="0" applyBorder="0" applyAlignment="0" applyProtection="0"/>
    <xf numFmtId="237" fontId="23" fillId="0" borderId="0" applyFont="0" applyFill="0" applyBorder="0" applyAlignment="0" applyProtection="0"/>
    <xf numFmtId="169" fontId="88" fillId="0" borderId="0" applyFont="0" applyFill="0" applyBorder="0" applyAlignment="0" applyProtection="0"/>
    <xf numFmtId="169" fontId="88" fillId="0" borderId="0" applyFont="0" applyFill="0" applyBorder="0" applyAlignment="0" applyProtection="0"/>
    <xf numFmtId="169" fontId="88" fillId="0" borderId="0" applyFont="0" applyFill="0" applyBorder="0" applyAlignment="0" applyProtection="0"/>
    <xf numFmtId="169" fontId="88" fillId="0" borderId="0" applyFont="0" applyFill="0" applyBorder="0" applyAlignment="0" applyProtection="0"/>
    <xf numFmtId="169" fontId="88" fillId="0" borderId="0" applyFont="0" applyFill="0" applyBorder="0" applyAlignment="0" applyProtection="0"/>
    <xf numFmtId="169"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169" fontId="88" fillId="0" borderId="0" applyFont="0" applyFill="0" applyBorder="0" applyAlignment="0" applyProtection="0"/>
    <xf numFmtId="177" fontId="88" fillId="0" borderId="0" applyFont="0" applyFill="0" applyBorder="0" applyAlignment="0" applyProtection="0"/>
    <xf numFmtId="169" fontId="88" fillId="0" borderId="0" applyFont="0" applyFill="0" applyBorder="0" applyAlignment="0" applyProtection="0"/>
    <xf numFmtId="177" fontId="88" fillId="0" borderId="0" applyFont="0" applyFill="0" applyBorder="0" applyAlignment="0" applyProtection="0"/>
    <xf numFmtId="169" fontId="88" fillId="0" borderId="0" applyFont="0" applyFill="0" applyBorder="0" applyAlignment="0" applyProtection="0"/>
    <xf numFmtId="169" fontId="88" fillId="0" borderId="0" applyFont="0" applyFill="0" applyBorder="0" applyAlignment="0" applyProtection="0"/>
    <xf numFmtId="43" fontId="88" fillId="0" borderId="0" applyFont="0" applyFill="0" applyBorder="0" applyAlignment="0" applyProtection="0"/>
    <xf numFmtId="43" fontId="88" fillId="0" borderId="0" applyFont="0" applyFill="0" applyBorder="0" applyAlignment="0" applyProtection="0"/>
    <xf numFmtId="169" fontId="88" fillId="0" borderId="0" applyFont="0" applyFill="0" applyBorder="0" applyAlignment="0" applyProtection="0"/>
    <xf numFmtId="3" fontId="23" fillId="0" borderId="0" applyFont="0" applyBorder="0" applyAlignment="0"/>
    <xf numFmtId="0" fontId="6" fillId="0" borderId="0" applyFill="0" applyBorder="0" applyAlignment="0"/>
    <xf numFmtId="210" fontId="77" fillId="0" borderId="0" applyFill="0" applyBorder="0" applyAlignment="0"/>
    <xf numFmtId="214" fontId="77" fillId="0" borderId="0" applyFill="0" applyBorder="0" applyAlignment="0"/>
    <xf numFmtId="215" fontId="77" fillId="0" borderId="0" applyFill="0" applyBorder="0" applyAlignment="0"/>
    <xf numFmtId="210" fontId="77" fillId="0" borderId="0" applyFill="0" applyBorder="0" applyAlignment="0"/>
    <xf numFmtId="0" fontId="89" fillId="0" borderId="0" applyNumberFormat="0" applyAlignment="0">
      <alignment horizontal="left"/>
    </xf>
    <xf numFmtId="0" fontId="90" fillId="0" borderId="0"/>
    <xf numFmtId="3" fontId="23" fillId="0" borderId="0" applyFont="0" applyBorder="0" applyAlignment="0"/>
    <xf numFmtId="0" fontId="3" fillId="0" borderId="0"/>
    <xf numFmtId="0" fontId="3" fillId="0" borderId="0"/>
    <xf numFmtId="0" fontId="3" fillId="0" borderId="0"/>
    <xf numFmtId="2" fontId="3" fillId="0" borderId="0" applyFont="0" applyFill="0" applyBorder="0" applyAlignment="0" applyProtection="0"/>
    <xf numFmtId="38" fontId="91" fillId="3" borderId="0" applyNumberFormat="0" applyBorder="0" applyAlignment="0" applyProtection="0"/>
    <xf numFmtId="238" fontId="92" fillId="3" borderId="0" applyBorder="0" applyProtection="0"/>
    <xf numFmtId="0" fontId="93" fillId="0" borderId="0">
      <alignment vertical="top" wrapText="1"/>
    </xf>
    <xf numFmtId="0" fontId="94" fillId="0" borderId="18" applyNumberFormat="0" applyFill="0" applyBorder="0" applyAlignment="0" applyProtection="0">
      <alignment horizontal="center" vertical="center"/>
    </xf>
    <xf numFmtId="0" fontId="95" fillId="0" borderId="0" applyNumberFormat="0" applyFont="0" applyBorder="0" applyAlignment="0">
      <alignment horizontal="left" vertical="center"/>
    </xf>
    <xf numFmtId="239" fontId="73" fillId="0" borderId="0" applyFont="0" applyFill="0" applyBorder="0" applyAlignment="0" applyProtection="0"/>
    <xf numFmtId="0" fontId="96" fillId="5" borderId="0"/>
    <xf numFmtId="0" fontId="97" fillId="0" borderId="0">
      <alignment horizontal="left"/>
    </xf>
    <xf numFmtId="0" fontId="98" fillId="0" borderId="19" applyNumberFormat="0" applyAlignment="0" applyProtection="0">
      <alignment horizontal="left" vertical="center"/>
    </xf>
    <xf numFmtId="0" fontId="98" fillId="0" borderId="19" applyNumberFormat="0" applyAlignment="0" applyProtection="0">
      <alignment horizontal="left" vertical="center"/>
    </xf>
    <xf numFmtId="0" fontId="98" fillId="0" borderId="2">
      <alignment horizontal="left" vertical="center"/>
    </xf>
    <xf numFmtId="0" fontId="98" fillId="0" borderId="2">
      <alignment horizontal="left" vertical="center"/>
    </xf>
    <xf numFmtId="0" fontId="99" fillId="0" borderId="0" applyProtection="0"/>
    <xf numFmtId="0" fontId="98" fillId="0" borderId="0" applyProtection="0"/>
    <xf numFmtId="0" fontId="100" fillId="0" borderId="20">
      <alignment horizontal="center"/>
    </xf>
    <xf numFmtId="0" fontId="100" fillId="0" borderId="0">
      <alignment horizontal="center"/>
    </xf>
    <xf numFmtId="164" fontId="101" fillId="6" borderId="1" applyNumberFormat="0" applyAlignment="0">
      <alignment horizontal="left" vertical="top"/>
    </xf>
    <xf numFmtId="164" fontId="101" fillId="6" borderId="1" applyNumberFormat="0" applyAlignment="0">
      <alignment horizontal="left" vertical="top"/>
    </xf>
    <xf numFmtId="49" fontId="102" fillId="0" borderId="1">
      <alignment vertical="center"/>
    </xf>
    <xf numFmtId="49" fontId="102" fillId="0" borderId="1">
      <alignment vertical="center"/>
    </xf>
    <xf numFmtId="0" fontId="11" fillId="0" borderId="0"/>
    <xf numFmtId="183" fontId="23" fillId="0" borderId="0" applyFont="0" applyFill="0" applyBorder="0" applyAlignment="0" applyProtection="0"/>
    <xf numFmtId="38" fontId="48" fillId="0" borderId="0" applyFont="0" applyFill="0" applyBorder="0" applyAlignment="0" applyProtection="0"/>
    <xf numFmtId="167" fontId="38" fillId="0" borderId="0" applyFont="0" applyFill="0" applyBorder="0" applyAlignment="0" applyProtection="0"/>
    <xf numFmtId="240" fontId="103" fillId="0" borderId="0" applyFont="0" applyFill="0" applyBorder="0" applyAlignment="0" applyProtection="0"/>
    <xf numFmtId="10" fontId="91" fillId="7" borderId="1" applyNumberFormat="0" applyBorder="0" applyAlignment="0" applyProtection="0"/>
    <xf numFmtId="10" fontId="91" fillId="7" borderId="1" applyNumberFormat="0" applyBorder="0" applyAlignment="0" applyProtection="0"/>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5" fillId="0" borderId="0"/>
    <xf numFmtId="183" fontId="23" fillId="0" borderId="0" applyFont="0" applyFill="0" applyBorder="0" applyAlignment="0" applyProtection="0"/>
    <xf numFmtId="0" fontId="23" fillId="0" borderId="0"/>
    <xf numFmtId="0" fontId="68" fillId="0" borderId="21">
      <alignment horizontal="centerContinuous"/>
    </xf>
    <xf numFmtId="0" fontId="48" fillId="0" borderId="0"/>
    <xf numFmtId="0" fontId="11" fillId="0" borderId="0" applyNumberFormat="0" applyFont="0" applyFill="0" applyBorder="0" applyProtection="0">
      <alignment horizontal="left" vertical="center"/>
    </xf>
    <xf numFmtId="0" fontId="48" fillId="0" borderId="0"/>
    <xf numFmtId="0" fontId="6" fillId="0" borderId="0" applyFill="0" applyBorder="0" applyAlignment="0"/>
    <xf numFmtId="210" fontId="77" fillId="0" borderId="0" applyFill="0" applyBorder="0" applyAlignment="0"/>
    <xf numFmtId="214" fontId="77" fillId="0" borderId="0" applyFill="0" applyBorder="0" applyAlignment="0"/>
    <xf numFmtId="215" fontId="77" fillId="0" borderId="0" applyFill="0" applyBorder="0" applyAlignment="0"/>
    <xf numFmtId="210" fontId="77" fillId="0" borderId="0" applyFill="0" applyBorder="0" applyAlignment="0"/>
    <xf numFmtId="3" fontId="107" fillId="0" borderId="13" applyNumberFormat="0" applyAlignment="0">
      <alignment horizontal="center" vertical="center"/>
    </xf>
    <xf numFmtId="3" fontId="57" fillId="0" borderId="13" applyNumberFormat="0" applyAlignment="0">
      <alignment horizontal="center" vertical="center"/>
    </xf>
    <xf numFmtId="3" fontId="101" fillId="0" borderId="13" applyNumberFormat="0" applyAlignment="0">
      <alignment horizontal="center" vertical="center"/>
    </xf>
    <xf numFmtId="171" fontId="108" fillId="0" borderId="22" applyNumberFormat="0" applyFont="0" applyFill="0" applyBorder="0">
      <alignment horizontal="center"/>
    </xf>
    <xf numFmtId="171" fontId="108" fillId="0" borderId="22" applyNumberFormat="0" applyFont="0" applyFill="0" applyBorder="0">
      <alignment horizontal="center"/>
    </xf>
    <xf numFmtId="38" fontId="48" fillId="0" borderId="0" applyFont="0" applyFill="0" applyBorder="0" applyAlignment="0" applyProtection="0"/>
    <xf numFmtId="40" fontId="48" fillId="0" borderId="0" applyFont="0" applyFill="0" applyBorder="0" applyAlignment="0" applyProtection="0"/>
    <xf numFmtId="183" fontId="6" fillId="0" borderId="0" applyFont="0" applyFill="0" applyBorder="0" applyAlignment="0" applyProtection="0"/>
    <xf numFmtId="177" fontId="6" fillId="0" borderId="0" applyFont="0" applyFill="0" applyBorder="0" applyAlignment="0" applyProtection="0"/>
    <xf numFmtId="0" fontId="109" fillId="0" borderId="20"/>
    <xf numFmtId="241" fontId="6" fillId="0" borderId="22"/>
    <xf numFmtId="241" fontId="6" fillId="0" borderId="22"/>
    <xf numFmtId="242" fontId="64" fillId="0" borderId="0" applyFont="0" applyFill="0" applyBorder="0" applyAlignment="0" applyProtection="0"/>
    <xf numFmtId="243" fontId="64" fillId="0" borderId="0" applyFont="0" applyFill="0" applyBorder="0" applyAlignment="0" applyProtection="0"/>
    <xf numFmtId="244" fontId="6" fillId="0" borderId="0" applyFont="0" applyFill="0" applyBorder="0" applyAlignment="0" applyProtection="0"/>
    <xf numFmtId="245" fontId="6" fillId="0" borderId="0" applyFont="0" applyFill="0" applyBorder="0" applyAlignment="0" applyProtection="0"/>
    <xf numFmtId="0" fontId="30" fillId="0" borderId="0" applyNumberFormat="0" applyFont="0" applyFill="0" applyAlignment="0"/>
    <xf numFmtId="0" fontId="11" fillId="0" borderId="0"/>
    <xf numFmtId="37" fontId="110" fillId="0" borderId="0"/>
    <xf numFmtId="0" fontId="111" fillId="0" borderId="1" applyNumberFormat="0" applyFont="0" applyFill="0" applyBorder="0" applyAlignment="0">
      <alignment horizontal="center"/>
    </xf>
    <xf numFmtId="0" fontId="111" fillId="0" borderId="1" applyNumberFormat="0" applyFont="0" applyFill="0" applyBorder="0" applyAlignment="0">
      <alignment horizontal="center"/>
    </xf>
    <xf numFmtId="0" fontId="3" fillId="0" borderId="0"/>
    <xf numFmtId="173" fontId="16" fillId="0" borderId="0"/>
    <xf numFmtId="0" fontId="3" fillId="0" borderId="0"/>
    <xf numFmtId="0" fontId="112" fillId="0" borderId="0"/>
    <xf numFmtId="0" fontId="28" fillId="0" borderId="0"/>
    <xf numFmtId="0" fontId="26" fillId="0" borderId="0"/>
    <xf numFmtId="0" fontId="3" fillId="0" borderId="0"/>
    <xf numFmtId="0" fontId="12" fillId="0" borderId="0"/>
    <xf numFmtId="0" fontId="53" fillId="0" borderId="0"/>
    <xf numFmtId="0" fontId="3" fillId="0" borderId="0"/>
    <xf numFmtId="0" fontId="113" fillId="0" borderId="0"/>
    <xf numFmtId="0" fontId="6" fillId="0" borderId="0"/>
    <xf numFmtId="0" fontId="113" fillId="0" borderId="0"/>
    <xf numFmtId="0" fontId="3" fillId="0" borderId="0"/>
    <xf numFmtId="0" fontId="80" fillId="0" borderId="0"/>
    <xf numFmtId="0" fontId="3" fillId="0" borderId="0"/>
    <xf numFmtId="0" fontId="80" fillId="0" borderId="0"/>
    <xf numFmtId="0" fontId="80" fillId="0" borderId="0"/>
    <xf numFmtId="0" fontId="2" fillId="0" borderId="0"/>
    <xf numFmtId="0" fontId="4" fillId="0" borderId="0"/>
    <xf numFmtId="0" fontId="4" fillId="0" borderId="0"/>
    <xf numFmtId="0" fontId="4" fillId="0" borderId="0"/>
    <xf numFmtId="0" fontId="4"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0" fillId="0" borderId="0"/>
    <xf numFmtId="0" fontId="20" fillId="0" borderId="0"/>
    <xf numFmtId="0" fontId="20" fillId="0" borderId="0"/>
    <xf numFmtId="0" fontId="4" fillId="0" borderId="0"/>
    <xf numFmtId="0" fontId="4" fillId="0" borderId="0"/>
    <xf numFmtId="0" fontId="20" fillId="0" borderId="0"/>
    <xf numFmtId="0" fontId="27" fillId="0" borderId="0"/>
    <xf numFmtId="0" fontId="27" fillId="0" borderId="0"/>
    <xf numFmtId="0" fontId="27" fillId="0" borderId="0"/>
    <xf numFmtId="0" fontId="26" fillId="0" borderId="0"/>
    <xf numFmtId="0" fontId="12" fillId="0" borderId="0"/>
    <xf numFmtId="0" fontId="20" fillId="0" borderId="0"/>
    <xf numFmtId="0" fontId="20" fillId="0" borderId="0"/>
    <xf numFmtId="0" fontId="114" fillId="0" borderId="0"/>
    <xf numFmtId="0" fontId="20"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7" fillId="0" borderId="0"/>
    <xf numFmtId="0" fontId="27" fillId="0" borderId="0"/>
    <xf numFmtId="0" fontId="10" fillId="0" borderId="0"/>
    <xf numFmtId="0" fontId="20" fillId="0" borderId="0"/>
    <xf numFmtId="0" fontId="20" fillId="0" borderId="0"/>
    <xf numFmtId="0" fontId="10" fillId="0" borderId="0"/>
    <xf numFmtId="0" fontId="10" fillId="0" borderId="0"/>
    <xf numFmtId="0" fontId="20" fillId="0" borderId="0"/>
    <xf numFmtId="0" fontId="6" fillId="0" borderId="0"/>
    <xf numFmtId="0" fontId="6" fillId="0" borderId="0"/>
    <xf numFmtId="0" fontId="3" fillId="0" borderId="0"/>
    <xf numFmtId="0" fontId="20" fillId="0" borderId="0"/>
    <xf numFmtId="0" fontId="3" fillId="0" borderId="0"/>
    <xf numFmtId="0" fontId="26" fillId="0" borderId="0"/>
    <xf numFmtId="0" fontId="27" fillId="0" borderId="0"/>
    <xf numFmtId="0" fontId="3" fillId="0" borderId="0"/>
    <xf numFmtId="0" fontId="64" fillId="0" borderId="0"/>
    <xf numFmtId="0" fontId="6" fillId="0" borderId="0"/>
    <xf numFmtId="0" fontId="3" fillId="0" borderId="0"/>
    <xf numFmtId="0" fontId="38"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0" fontId="4" fillId="0" borderId="0"/>
    <xf numFmtId="0" fontId="35" fillId="0" borderId="0"/>
    <xf numFmtId="0" fontId="114" fillId="0" borderId="0"/>
    <xf numFmtId="0" fontId="23" fillId="0" borderId="0"/>
    <xf numFmtId="0" fontId="20" fillId="0" borderId="0"/>
    <xf numFmtId="0" fontId="23" fillId="0" borderId="0"/>
    <xf numFmtId="0" fontId="20" fillId="0" borderId="0"/>
    <xf numFmtId="0" fontId="20" fillId="0" borderId="0"/>
    <xf numFmtId="0" fontId="20" fillId="0" borderId="0"/>
    <xf numFmtId="0" fontId="3" fillId="0" borderId="0"/>
    <xf numFmtId="0" fontId="3" fillId="0" borderId="0"/>
    <xf numFmtId="0" fontId="23" fillId="0" borderId="0"/>
    <xf numFmtId="0" fontId="52" fillId="0" borderId="0" applyFont="0"/>
    <xf numFmtId="0" fontId="88" fillId="0" borderId="0"/>
    <xf numFmtId="246" fontId="115" fillId="0" borderId="0" applyFont="0" applyFill="0" applyBorder="0" applyProtection="0">
      <alignment vertical="top" wrapText="1"/>
    </xf>
    <xf numFmtId="0" fontId="34" fillId="0" borderId="4" applyNumberFormat="0" applyAlignment="0">
      <alignment horizontal="center"/>
    </xf>
    <xf numFmtId="0" fontId="34" fillId="0" borderId="0"/>
    <xf numFmtId="177" fontId="50" fillId="0" borderId="0" applyFont="0" applyFill="0" applyBorder="0" applyAlignment="0" applyProtection="0"/>
    <xf numFmtId="183" fontId="50" fillId="0" borderId="0" applyFon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73" fillId="0" borderId="0" applyNumberFormat="0" applyFill="0" applyBorder="0" applyAlignment="0" applyProtection="0"/>
    <xf numFmtId="0" fontId="23" fillId="0" borderId="0" applyNumberFormat="0" applyFill="0" applyBorder="0" applyAlignment="0" applyProtection="0"/>
    <xf numFmtId="0" fontId="3" fillId="0" borderId="0" applyFont="0" applyFill="0" applyBorder="0" applyAlignment="0" applyProtection="0"/>
    <xf numFmtId="0" fontId="11" fillId="0" borderId="0"/>
    <xf numFmtId="172" fontId="31" fillId="0" borderId="4" applyFont="0" applyBorder="0" applyAlignment="0"/>
    <xf numFmtId="167" fontId="6" fillId="0" borderId="0" applyFont="0" applyFill="0" applyBorder="0" applyAlignment="0" applyProtection="0"/>
    <xf numFmtId="14" fontId="68" fillId="0" borderId="0">
      <alignment horizontal="center" wrapText="1"/>
      <protection locked="0"/>
    </xf>
    <xf numFmtId="213" fontId="6" fillId="0" borderId="0" applyFont="0" applyFill="0" applyBorder="0" applyAlignment="0" applyProtection="0"/>
    <xf numFmtId="247" fontId="6"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48" fillId="0" borderId="23" applyNumberFormat="0" applyBorder="0"/>
    <xf numFmtId="9" fontId="48" fillId="0" borderId="23" applyNumberFormat="0" applyBorder="0"/>
    <xf numFmtId="0" fontId="6" fillId="0" borderId="0" applyFill="0" applyBorder="0" applyAlignment="0"/>
    <xf numFmtId="210" fontId="77" fillId="0" borderId="0" applyFill="0" applyBorder="0" applyAlignment="0"/>
    <xf numFmtId="214" fontId="77" fillId="0" borderId="0" applyFill="0" applyBorder="0" applyAlignment="0"/>
    <xf numFmtId="215" fontId="77" fillId="0" borderId="0" applyFill="0" applyBorder="0" applyAlignment="0"/>
    <xf numFmtId="210" fontId="77" fillId="0" borderId="0" applyFill="0" applyBorder="0" applyAlignment="0"/>
    <xf numFmtId="0" fontId="118" fillId="0" borderId="0"/>
    <xf numFmtId="0" fontId="48" fillId="0" borderId="0" applyNumberFormat="0" applyFont="0" applyFill="0" applyBorder="0" applyAlignment="0" applyProtection="0">
      <alignment horizontal="left"/>
    </xf>
    <xf numFmtId="0" fontId="119" fillId="0" borderId="20">
      <alignment horizontal="center"/>
    </xf>
    <xf numFmtId="1" fontId="6" fillId="0" borderId="13" applyNumberFormat="0" applyFill="0" applyAlignment="0" applyProtection="0">
      <alignment horizontal="center" vertical="center"/>
    </xf>
    <xf numFmtId="0" fontId="120" fillId="8" borderId="0" applyNumberFormat="0" applyFont="0" applyBorder="0" applyAlignment="0">
      <alignment horizontal="center"/>
    </xf>
    <xf numFmtId="14" fontId="121" fillId="0" borderId="0" applyNumberFormat="0" applyFill="0" applyBorder="0" applyAlignment="0" applyProtection="0">
      <alignment horizontal="left"/>
    </xf>
    <xf numFmtId="0" fontId="105" fillId="0" borderId="0" applyNumberFormat="0" applyFill="0" applyBorder="0" applyAlignment="0" applyProtection="0">
      <alignment vertical="top"/>
      <protection locked="0"/>
    </xf>
    <xf numFmtId="0" fontId="34" fillId="0" borderId="0"/>
    <xf numFmtId="167" fontId="38" fillId="0" borderId="0" applyFont="0" applyFill="0" applyBorder="0" applyAlignment="0" applyProtection="0"/>
    <xf numFmtId="0" fontId="23" fillId="0" borderId="0" applyNumberFormat="0" applyFill="0" applyBorder="0" applyAlignment="0" applyProtection="0"/>
    <xf numFmtId="196" fontId="38" fillId="0" borderId="0" applyFont="0" applyFill="0" applyBorder="0" applyAlignment="0" applyProtection="0"/>
    <xf numFmtId="4" fontId="122" fillId="9" borderId="24" applyNumberFormat="0" applyProtection="0">
      <alignment vertical="center"/>
    </xf>
    <xf numFmtId="4" fontId="123" fillId="9" borderId="24" applyNumberFormat="0" applyProtection="0">
      <alignment vertical="center"/>
    </xf>
    <xf numFmtId="4" fontId="124" fillId="9" borderId="24" applyNumberFormat="0" applyProtection="0">
      <alignment horizontal="left" vertical="center" indent="1"/>
    </xf>
    <xf numFmtId="4" fontId="124" fillId="10" borderId="0" applyNumberFormat="0" applyProtection="0">
      <alignment horizontal="left" vertical="center" indent="1"/>
    </xf>
    <xf numFmtId="4" fontId="124" fillId="11" borderId="24" applyNumberFormat="0" applyProtection="0">
      <alignment horizontal="right" vertical="center"/>
    </xf>
    <xf numFmtId="4" fontId="124" fillId="12" borderId="24" applyNumberFormat="0" applyProtection="0">
      <alignment horizontal="right" vertical="center"/>
    </xf>
    <xf numFmtId="4" fontId="124" fillId="13" borderId="24" applyNumberFormat="0" applyProtection="0">
      <alignment horizontal="right" vertical="center"/>
    </xf>
    <xf numFmtId="4" fontId="124" fillId="14" borderId="24" applyNumberFormat="0" applyProtection="0">
      <alignment horizontal="right" vertical="center"/>
    </xf>
    <xf numFmtId="4" fontId="124" fillId="15" borderId="24" applyNumberFormat="0" applyProtection="0">
      <alignment horizontal="right" vertical="center"/>
    </xf>
    <xf numFmtId="4" fontId="124" fillId="16" borderId="24" applyNumberFormat="0" applyProtection="0">
      <alignment horizontal="right" vertical="center"/>
    </xf>
    <xf numFmtId="4" fontId="124" fillId="17" borderId="24" applyNumberFormat="0" applyProtection="0">
      <alignment horizontal="right" vertical="center"/>
    </xf>
    <xf numFmtId="4" fontId="124" fillId="18" borderId="24" applyNumberFormat="0" applyProtection="0">
      <alignment horizontal="right" vertical="center"/>
    </xf>
    <xf numFmtId="4" fontId="124" fillId="19" borderId="24" applyNumberFormat="0" applyProtection="0">
      <alignment horizontal="right" vertical="center"/>
    </xf>
    <xf numFmtId="4" fontId="122" fillId="20" borderId="25" applyNumberFormat="0" applyProtection="0">
      <alignment horizontal="left" vertical="center" indent="1"/>
    </xf>
    <xf numFmtId="4" fontId="122" fillId="21" borderId="0" applyNumberFormat="0" applyProtection="0">
      <alignment horizontal="left" vertical="center" indent="1"/>
    </xf>
    <xf numFmtId="4" fontId="122" fillId="10" borderId="0" applyNumberFormat="0" applyProtection="0">
      <alignment horizontal="left" vertical="center" indent="1"/>
    </xf>
    <xf numFmtId="4" fontId="124" fillId="21" borderId="24" applyNumberFormat="0" applyProtection="0">
      <alignment horizontal="right" vertical="center"/>
    </xf>
    <xf numFmtId="4" fontId="47" fillId="21" borderId="0" applyNumberFormat="0" applyProtection="0">
      <alignment horizontal="left" vertical="center" indent="1"/>
    </xf>
    <xf numFmtId="4" fontId="47" fillId="10" borderId="0" applyNumberFormat="0" applyProtection="0">
      <alignment horizontal="left" vertical="center" indent="1"/>
    </xf>
    <xf numFmtId="4" fontId="124" fillId="22" borderId="24" applyNumberFormat="0" applyProtection="0">
      <alignment vertical="center"/>
    </xf>
    <xf numFmtId="4" fontId="125" fillId="22" borderId="24" applyNumberFormat="0" applyProtection="0">
      <alignment vertical="center"/>
    </xf>
    <xf numFmtId="4" fontId="122" fillId="21" borderId="26" applyNumberFormat="0" applyProtection="0">
      <alignment horizontal="left" vertical="center" indent="1"/>
    </xf>
    <xf numFmtId="4" fontId="124" fillId="22" borderId="24" applyNumberFormat="0" applyProtection="0">
      <alignment horizontal="right" vertical="center"/>
    </xf>
    <xf numFmtId="4" fontId="125" fillId="22" borderId="24" applyNumberFormat="0" applyProtection="0">
      <alignment horizontal="right" vertical="center"/>
    </xf>
    <xf numFmtId="4" fontId="122" fillId="21" borderId="24" applyNumberFormat="0" applyProtection="0">
      <alignment horizontal="left" vertical="center" indent="1"/>
    </xf>
    <xf numFmtId="4" fontId="126" fillId="6" borderId="26" applyNumberFormat="0" applyProtection="0">
      <alignment horizontal="left" vertical="center" indent="1"/>
    </xf>
    <xf numFmtId="4" fontId="127" fillId="22" borderId="24" applyNumberFormat="0" applyProtection="0">
      <alignment horizontal="right" vertical="center"/>
    </xf>
    <xf numFmtId="248" fontId="128" fillId="0" borderId="0" applyFont="0" applyFill="0" applyBorder="0" applyAlignment="0" applyProtection="0"/>
    <xf numFmtId="0" fontId="120" fillId="1" borderId="2" applyNumberFormat="0" applyFont="0" applyAlignment="0">
      <alignment horizontal="center"/>
    </xf>
    <xf numFmtId="0" fontId="120" fillId="1" borderId="2" applyNumberFormat="0" applyFont="0" applyAlignment="0">
      <alignment horizontal="center"/>
    </xf>
    <xf numFmtId="3" fontId="35" fillId="0" borderId="0"/>
    <xf numFmtId="0" fontId="129" fillId="0" borderId="0" applyNumberFormat="0" applyFill="0" applyBorder="0" applyAlignment="0">
      <alignment horizontal="center"/>
    </xf>
    <xf numFmtId="0" fontId="6" fillId="0" borderId="0"/>
    <xf numFmtId="172" fontId="130" fillId="0" borderId="0" applyNumberFormat="0" applyBorder="0" applyAlignment="0">
      <alignment horizontal="centerContinuous"/>
    </xf>
    <xf numFmtId="0" fontId="19" fillId="0" borderId="0"/>
    <xf numFmtId="0" fontId="19" fillId="0" borderId="0"/>
    <xf numFmtId="0" fontId="34" fillId="0" borderId="0" applyNumberFormat="0" applyFill="0" applyBorder="0" applyAlignment="0" applyProtection="0"/>
    <xf numFmtId="0" fontId="19" fillId="0" borderId="0"/>
    <xf numFmtId="172" fontId="53" fillId="0" borderId="0" applyFont="0" applyFill="0" applyBorder="0" applyAlignment="0" applyProtection="0"/>
    <xf numFmtId="183" fontId="38" fillId="0" borderId="0" applyFont="0" applyFill="0" applyBorder="0" applyAlignment="0" applyProtection="0"/>
    <xf numFmtId="197" fontId="38" fillId="0" borderId="0" applyFont="0" applyFill="0" applyBorder="0" applyAlignment="0" applyProtection="0"/>
    <xf numFmtId="167" fontId="38" fillId="0" borderId="0" applyFont="0" applyFill="0" applyBorder="0" applyAlignment="0" applyProtection="0"/>
    <xf numFmtId="198" fontId="38" fillId="0" borderId="0" applyFont="0" applyFill="0" applyBorder="0" applyAlignment="0" applyProtection="0"/>
    <xf numFmtId="199" fontId="38" fillId="0" borderId="0" applyFont="0" applyFill="0" applyBorder="0" applyAlignment="0" applyProtection="0"/>
    <xf numFmtId="197" fontId="38" fillId="0" borderId="0" applyFont="0" applyFill="0" applyBorder="0" applyAlignment="0" applyProtection="0"/>
    <xf numFmtId="197" fontId="38" fillId="0" borderId="0" applyFont="0" applyFill="0" applyBorder="0" applyAlignment="0" applyProtection="0"/>
    <xf numFmtId="186"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83" fontId="23" fillId="0" borderId="0" applyFont="0" applyFill="0" applyBorder="0" applyAlignment="0" applyProtection="0"/>
    <xf numFmtId="187" fontId="38" fillId="0" borderId="0" applyFont="0" applyFill="0" applyBorder="0" applyAlignment="0" applyProtection="0"/>
    <xf numFmtId="187"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3" fontId="23" fillId="0" borderId="0" applyFont="0" applyFill="0" applyBorder="0" applyAlignment="0" applyProtection="0"/>
    <xf numFmtId="180"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80" fontId="35" fillId="0" borderId="0" applyFont="0" applyFill="0" applyBorder="0" applyAlignment="0" applyProtection="0"/>
    <xf numFmtId="194" fontId="38" fillId="0" borderId="0" applyFont="0" applyFill="0" applyBorder="0" applyAlignment="0" applyProtection="0"/>
    <xf numFmtId="180" fontId="38" fillId="0" borderId="0" applyFont="0" applyFill="0" applyBorder="0" applyAlignment="0" applyProtection="0"/>
    <xf numFmtId="195"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83" fontId="23" fillId="0" borderId="0" applyFont="0" applyFill="0" applyBorder="0" applyAlignment="0" applyProtection="0"/>
    <xf numFmtId="166" fontId="38" fillId="0" borderId="0" applyFont="0" applyFill="0" applyBorder="0" applyAlignment="0" applyProtection="0"/>
    <xf numFmtId="0" fontId="34" fillId="0" borderId="0"/>
    <xf numFmtId="249" fontId="73" fillId="0" borderId="0" applyFont="0" applyFill="0" applyBorder="0" applyAlignment="0" applyProtection="0"/>
    <xf numFmtId="187" fontId="38" fillId="0" borderId="0" applyFont="0" applyFill="0" applyBorder="0" applyAlignment="0" applyProtection="0"/>
    <xf numFmtId="187"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72" fontId="53"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188" fontId="38" fillId="0" borderId="0" applyFont="0" applyFill="0" applyBorder="0" applyAlignment="0" applyProtection="0"/>
    <xf numFmtId="180"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94" fontId="38" fillId="0" borderId="0" applyFont="0" applyFill="0" applyBorder="0" applyAlignment="0" applyProtection="0"/>
    <xf numFmtId="180" fontId="35" fillId="0" borderId="0" applyFont="0" applyFill="0" applyBorder="0" applyAlignment="0" applyProtection="0"/>
    <xf numFmtId="194" fontId="38" fillId="0" borderId="0" applyFont="0" applyFill="0" applyBorder="0" applyAlignment="0" applyProtection="0"/>
    <xf numFmtId="180" fontId="38" fillId="0" borderId="0" applyFont="0" applyFill="0" applyBorder="0" applyAlignment="0" applyProtection="0"/>
    <xf numFmtId="172" fontId="53" fillId="0" borderId="0" applyFont="0" applyFill="0" applyBorder="0" applyAlignment="0" applyProtection="0"/>
    <xf numFmtId="195" fontId="38" fillId="0" borderId="0" applyFont="0" applyFill="0" applyBorder="0" applyAlignment="0" applyProtection="0"/>
    <xf numFmtId="188" fontId="38" fillId="0" borderId="0" applyFont="0" applyFill="0" applyBorder="0" applyAlignment="0" applyProtection="0"/>
    <xf numFmtId="188" fontId="38" fillId="0" borderId="0" applyFont="0" applyFill="0" applyBorder="0" applyAlignment="0" applyProtection="0"/>
    <xf numFmtId="166" fontId="38" fillId="0" borderId="0" applyFont="0" applyFill="0" applyBorder="0" applyAlignment="0" applyProtection="0"/>
    <xf numFmtId="0" fontId="34" fillId="0" borderId="0"/>
    <xf numFmtId="249" fontId="73" fillId="0" borderId="0" applyFont="0" applyFill="0" applyBorder="0" applyAlignment="0" applyProtection="0"/>
    <xf numFmtId="167"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86" fontId="38" fillId="0" borderId="0" applyFont="0" applyFill="0" applyBorder="0" applyAlignment="0" applyProtection="0"/>
    <xf numFmtId="167"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6" fontId="38" fillId="0" borderId="0" applyFont="0" applyFill="0" applyBorder="0" applyAlignment="0" applyProtection="0"/>
    <xf numFmtId="194" fontId="38" fillId="0" borderId="0" applyFont="0" applyFill="0" applyBorder="0" applyAlignment="0" applyProtection="0"/>
    <xf numFmtId="180" fontId="35" fillId="0" borderId="0" applyFont="0" applyFill="0" applyBorder="0" applyAlignment="0" applyProtection="0"/>
    <xf numFmtId="180" fontId="38" fillId="0" borderId="0" applyFont="0" applyFill="0" applyBorder="0" applyAlignment="0" applyProtection="0"/>
    <xf numFmtId="0" fontId="34" fillId="0" borderId="0"/>
    <xf numFmtId="249" fontId="73" fillId="0" borderId="0" applyFont="0" applyFill="0" applyBorder="0" applyAlignment="0" applyProtection="0"/>
    <xf numFmtId="41" fontId="38" fillId="0" borderId="0" applyFont="0" applyFill="0" applyBorder="0" applyAlignment="0" applyProtection="0"/>
    <xf numFmtId="172" fontId="5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83" fontId="23" fillId="0" borderId="0" applyFont="0" applyFill="0" applyBorder="0" applyAlignment="0" applyProtection="0"/>
    <xf numFmtId="172" fontId="53" fillId="0" borderId="0" applyFont="0" applyFill="0" applyBorder="0" applyAlignment="0" applyProtection="0"/>
    <xf numFmtId="172" fontId="53"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41"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86" fontId="38" fillId="0" borderId="0" applyFont="0" applyFill="0" applyBorder="0" applyAlignment="0" applyProtection="0"/>
    <xf numFmtId="167" fontId="38" fillId="0" borderId="0" applyFont="0" applyFill="0" applyBorder="0" applyAlignment="0" applyProtection="0"/>
    <xf numFmtId="186" fontId="38" fillId="0" borderId="0" applyFont="0" applyFill="0" applyBorder="0" applyAlignment="0" applyProtection="0"/>
    <xf numFmtId="167" fontId="38" fillId="0" borderId="0" applyFont="0" applyFill="0" applyBorder="0" applyAlignment="0" applyProtection="0"/>
    <xf numFmtId="41"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98" fontId="38" fillId="0" borderId="0" applyFont="0" applyFill="0" applyBorder="0" applyAlignment="0" applyProtection="0"/>
    <xf numFmtId="199" fontId="38" fillId="0" borderId="0" applyFont="0" applyFill="0" applyBorder="0" applyAlignment="0" applyProtection="0"/>
    <xf numFmtId="167" fontId="38" fillId="0" borderId="0" applyFont="0" applyFill="0" applyBorder="0" applyAlignment="0" applyProtection="0"/>
    <xf numFmtId="166" fontId="38" fillId="0" borderId="0" applyFont="0" applyFill="0" applyBorder="0" applyAlignment="0" applyProtection="0"/>
    <xf numFmtId="166" fontId="38" fillId="0" borderId="0" applyFont="0" applyFill="0" applyBorder="0" applyAlignment="0" applyProtection="0"/>
    <xf numFmtId="180" fontId="38" fillId="0" borderId="0" applyFont="0" applyFill="0" applyBorder="0" applyAlignment="0" applyProtection="0"/>
    <xf numFmtId="194" fontId="38" fillId="0" borderId="0" applyFont="0" applyFill="0" applyBorder="0" applyAlignment="0" applyProtection="0"/>
    <xf numFmtId="180" fontId="35" fillId="0" borderId="0" applyFont="0" applyFill="0" applyBorder="0" applyAlignment="0" applyProtection="0"/>
    <xf numFmtId="41" fontId="38" fillId="0" borderId="0" applyFont="0" applyFill="0" applyBorder="0" applyAlignment="0" applyProtection="0"/>
    <xf numFmtId="194" fontId="38" fillId="0" borderId="0" applyFont="0" applyFill="0" applyBorder="0" applyAlignment="0" applyProtection="0"/>
    <xf numFmtId="180" fontId="38" fillId="0" borderId="0" applyFont="0" applyFill="0" applyBorder="0" applyAlignment="0" applyProtection="0"/>
    <xf numFmtId="195" fontId="38" fillId="0" borderId="0" applyFont="0" applyFill="0" applyBorder="0" applyAlignment="0" applyProtection="0"/>
    <xf numFmtId="0" fontId="34" fillId="0" borderId="0"/>
    <xf numFmtId="249" fontId="73" fillId="0" borderId="0" applyFont="0" applyFill="0" applyBorder="0" applyAlignment="0" applyProtection="0"/>
    <xf numFmtId="41" fontId="38" fillId="0" borderId="0" applyFont="0" applyFill="0" applyBorder="0" applyAlignment="0" applyProtection="0"/>
    <xf numFmtId="183" fontId="38" fillId="0" borderId="0" applyFont="0" applyFill="0" applyBorder="0" applyAlignment="0" applyProtection="0"/>
    <xf numFmtId="41"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83"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86" fontId="38" fillId="0" borderId="0" applyFont="0" applyFill="0" applyBorder="0" applyAlignment="0" applyProtection="0"/>
    <xf numFmtId="197" fontId="38" fillId="0" borderId="0" applyFont="0" applyFill="0" applyBorder="0" applyAlignment="0" applyProtection="0"/>
    <xf numFmtId="41"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86" fontId="38" fillId="0" borderId="0" applyFont="0" applyFill="0" applyBorder="0" applyAlignment="0" applyProtection="0"/>
    <xf numFmtId="183" fontId="38" fillId="0" borderId="0" applyFont="0" applyFill="0" applyBorder="0" applyAlignment="0" applyProtection="0"/>
    <xf numFmtId="167" fontId="38" fillId="0" borderId="0" applyFont="0" applyFill="0" applyBorder="0" applyAlignment="0" applyProtection="0"/>
    <xf numFmtId="183" fontId="38" fillId="0" borderId="0" applyFont="0" applyFill="0" applyBorder="0" applyAlignment="0" applyProtection="0"/>
    <xf numFmtId="197" fontId="38" fillId="0" borderId="0" applyFont="0" applyFill="0" applyBorder="0" applyAlignment="0" applyProtection="0"/>
    <xf numFmtId="41" fontId="38" fillId="0" borderId="0" applyFont="0" applyFill="0" applyBorder="0" applyAlignment="0" applyProtection="0"/>
    <xf numFmtId="197" fontId="38" fillId="0" borderId="0" applyFont="0" applyFill="0" applyBorder="0" applyAlignment="0" applyProtection="0"/>
    <xf numFmtId="186" fontId="38" fillId="0" borderId="0" applyFont="0" applyFill="0" applyBorder="0" applyAlignment="0" applyProtection="0"/>
    <xf numFmtId="167" fontId="38" fillId="0" borderId="0" applyFont="0" applyFill="0" applyBorder="0" applyAlignment="0" applyProtection="0"/>
    <xf numFmtId="14" fontId="131" fillId="0" borderId="0"/>
    <xf numFmtId="0" fontId="132" fillId="0" borderId="0"/>
    <xf numFmtId="0" fontId="109" fillId="0" borderId="0"/>
    <xf numFmtId="40" fontId="133" fillId="0" borderId="0" applyBorder="0">
      <alignment horizontal="right"/>
    </xf>
    <xf numFmtId="0" fontId="134" fillId="0" borderId="0"/>
    <xf numFmtId="250" fontId="73" fillId="0" borderId="7">
      <alignment horizontal="right" vertical="center"/>
    </xf>
    <xf numFmtId="250" fontId="73" fillId="0" borderId="7">
      <alignment horizontal="right" vertical="center"/>
    </xf>
    <xf numFmtId="241" fontId="135" fillId="0" borderId="7">
      <alignment horizontal="right" vertical="center"/>
    </xf>
    <xf numFmtId="241" fontId="135"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2" fontId="38" fillId="0" borderId="7">
      <alignment horizontal="right" vertical="center"/>
    </xf>
    <xf numFmtId="252" fontId="38"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3" fontId="53" fillId="0" borderId="7">
      <alignment horizontal="right" vertical="center"/>
    </xf>
    <xf numFmtId="253" fontId="53" fillId="0" borderId="7">
      <alignment horizontal="right" vertical="center"/>
    </xf>
    <xf numFmtId="254" fontId="6" fillId="0" borderId="7">
      <alignment horizontal="right" vertical="center"/>
    </xf>
    <xf numFmtId="254" fontId="6" fillId="0" borderId="7">
      <alignment horizontal="right" vertical="center"/>
    </xf>
    <xf numFmtId="252" fontId="38" fillId="0" borderId="7">
      <alignment horizontal="right" vertical="center"/>
    </xf>
    <xf numFmtId="252" fontId="38"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4" fontId="3" fillId="0" borderId="7">
      <alignment horizontal="right" vertical="center"/>
    </xf>
    <xf numFmtId="254" fontId="3" fillId="0" borderId="7">
      <alignment horizontal="right" vertical="center"/>
    </xf>
    <xf numFmtId="254" fontId="6" fillId="0" borderId="7">
      <alignment horizontal="right" vertical="center"/>
    </xf>
    <xf numFmtId="254" fontId="6" fillId="0" borderId="7">
      <alignment horizontal="right" vertical="center"/>
    </xf>
    <xf numFmtId="254" fontId="6" fillId="0" borderId="7">
      <alignment horizontal="right" vertical="center"/>
    </xf>
    <xf numFmtId="254" fontId="6"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2" fontId="38" fillId="0" borderId="7">
      <alignment horizontal="right" vertical="center"/>
    </xf>
    <xf numFmtId="252" fontId="38" fillId="0" borderId="7">
      <alignment horizontal="right" vertical="center"/>
    </xf>
    <xf numFmtId="254" fontId="3" fillId="0" borderId="7">
      <alignment horizontal="right" vertical="center"/>
    </xf>
    <xf numFmtId="254" fontId="3" fillId="0" borderId="7">
      <alignment horizontal="right" vertical="center"/>
    </xf>
    <xf numFmtId="254" fontId="6" fillId="0" borderId="7">
      <alignment horizontal="right" vertical="center"/>
    </xf>
    <xf numFmtId="254" fontId="6" fillId="0" borderId="7">
      <alignment horizontal="right" vertical="center"/>
    </xf>
    <xf numFmtId="254" fontId="6" fillId="0" borderId="7">
      <alignment horizontal="right" vertical="center"/>
    </xf>
    <xf numFmtId="254" fontId="6" fillId="0" borderId="7">
      <alignment horizontal="right" vertical="center"/>
    </xf>
    <xf numFmtId="254" fontId="6" fillId="0" borderId="7">
      <alignment horizontal="right" vertical="center"/>
    </xf>
    <xf numFmtId="254" fontId="6"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2" fontId="38" fillId="0" borderId="7">
      <alignment horizontal="right" vertical="center"/>
    </xf>
    <xf numFmtId="252" fontId="38" fillId="0" borderId="7">
      <alignment horizontal="right" vertical="center"/>
    </xf>
    <xf numFmtId="252" fontId="38" fillId="0" borderId="7">
      <alignment horizontal="right" vertical="center"/>
    </xf>
    <xf numFmtId="252" fontId="38" fillId="0" borderId="7">
      <alignment horizontal="right" vertical="center"/>
    </xf>
    <xf numFmtId="252" fontId="38" fillId="0" borderId="7">
      <alignment horizontal="right" vertical="center"/>
    </xf>
    <xf numFmtId="252" fontId="38" fillId="0" borderId="7">
      <alignment horizontal="right" vertical="center"/>
    </xf>
    <xf numFmtId="256" fontId="3" fillId="0" borderId="7">
      <alignment horizontal="right" vertical="center"/>
    </xf>
    <xf numFmtId="256" fontId="3"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3" fontId="53" fillId="0" borderId="7">
      <alignment horizontal="right" vertical="center"/>
    </xf>
    <xf numFmtId="253" fontId="53" fillId="0" borderId="7">
      <alignment horizontal="right" vertical="center"/>
    </xf>
    <xf numFmtId="253" fontId="53" fillId="0" borderId="7">
      <alignment horizontal="right" vertical="center"/>
    </xf>
    <xf numFmtId="253" fontId="53" fillId="0" borderId="7">
      <alignment horizontal="right" vertical="center"/>
    </xf>
    <xf numFmtId="256" fontId="3" fillId="0" borderId="7">
      <alignment horizontal="right" vertical="center"/>
    </xf>
    <xf numFmtId="256" fontId="3"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3" fontId="53" fillId="0" borderId="7">
      <alignment horizontal="right" vertical="center"/>
    </xf>
    <xf numFmtId="253" fontId="53" fillId="0" borderId="7">
      <alignment horizontal="right" vertical="center"/>
    </xf>
    <xf numFmtId="253" fontId="53" fillId="0" borderId="7">
      <alignment horizontal="right" vertical="center"/>
    </xf>
    <xf numFmtId="253" fontId="53" fillId="0" borderId="7">
      <alignment horizontal="right" vertical="center"/>
    </xf>
    <xf numFmtId="253" fontId="53" fillId="0" borderId="7">
      <alignment horizontal="right" vertical="center"/>
    </xf>
    <xf numFmtId="253" fontId="53" fillId="0" borderId="7">
      <alignment horizontal="right" vertical="center"/>
    </xf>
    <xf numFmtId="253" fontId="53" fillId="0" borderId="7">
      <alignment horizontal="right" vertical="center"/>
    </xf>
    <xf numFmtId="253" fontId="53" fillId="0" borderId="7">
      <alignment horizontal="right" vertical="center"/>
    </xf>
    <xf numFmtId="252" fontId="38" fillId="0" borderId="7">
      <alignment horizontal="right" vertical="center"/>
    </xf>
    <xf numFmtId="252" fontId="38"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3" fillId="0" borderId="7">
      <alignment horizontal="right" vertical="center"/>
    </xf>
    <xf numFmtId="256" fontId="3" fillId="0" borderId="7">
      <alignment horizontal="right" vertical="center"/>
    </xf>
    <xf numFmtId="256" fontId="6" fillId="0" borderId="7">
      <alignment horizontal="right" vertical="center"/>
    </xf>
    <xf numFmtId="256" fontId="6" fillId="0" borderId="7">
      <alignment horizontal="right" vertical="center"/>
    </xf>
    <xf numFmtId="252" fontId="38" fillId="0" borderId="7">
      <alignment horizontal="right" vertical="center"/>
    </xf>
    <xf numFmtId="252" fontId="38" fillId="0" borderId="7">
      <alignment horizontal="right" vertical="center"/>
    </xf>
    <xf numFmtId="252" fontId="38" fillId="0" borderId="7">
      <alignment horizontal="right" vertical="center"/>
    </xf>
    <xf numFmtId="252" fontId="38" fillId="0" borderId="7">
      <alignment horizontal="right" vertical="center"/>
    </xf>
    <xf numFmtId="252" fontId="38" fillId="0" borderId="7">
      <alignment horizontal="right" vertical="center"/>
    </xf>
    <xf numFmtId="252" fontId="38"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2" fontId="38" fillId="0" borderId="7">
      <alignment horizontal="right" vertical="center"/>
    </xf>
    <xf numFmtId="252" fontId="38" fillId="0" borderId="7">
      <alignment horizontal="right" vertical="center"/>
    </xf>
    <xf numFmtId="257" fontId="136" fillId="3" borderId="27" applyFont="0" applyFill="0" applyBorder="0"/>
    <xf numFmtId="257" fontId="136" fillId="3" borderId="27" applyFont="0" applyFill="0" applyBorder="0"/>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4" fontId="6" fillId="0" borderId="7">
      <alignment horizontal="right" vertical="center"/>
    </xf>
    <xf numFmtId="254" fontId="6" fillId="0" borderId="7">
      <alignment horizontal="right" vertical="center"/>
    </xf>
    <xf numFmtId="252" fontId="38" fillId="0" borderId="7">
      <alignment horizontal="right" vertical="center"/>
    </xf>
    <xf numFmtId="252" fontId="38"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7" fontId="136" fillId="3" borderId="27" applyFont="0" applyFill="0" applyBorder="0"/>
    <xf numFmtId="257" fontId="136" fillId="3" borderId="27" applyFont="0" applyFill="0" applyBorder="0"/>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3" fillId="0" borderId="7">
      <alignment horizontal="right" vertical="center"/>
    </xf>
    <xf numFmtId="256" fontId="3"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3" fillId="0" borderId="7">
      <alignment horizontal="right" vertical="center"/>
    </xf>
    <xf numFmtId="256" fontId="3"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6" fillId="0" borderId="7">
      <alignment horizontal="right" vertical="center"/>
    </xf>
    <xf numFmtId="256" fontId="3" fillId="0" borderId="7">
      <alignment horizontal="right" vertical="center"/>
    </xf>
    <xf numFmtId="256" fontId="3" fillId="0" borderId="7">
      <alignment horizontal="right" vertical="center"/>
    </xf>
    <xf numFmtId="256" fontId="6" fillId="0" borderId="7">
      <alignment horizontal="right" vertical="center"/>
    </xf>
    <xf numFmtId="256" fontId="6" fillId="0" borderId="7">
      <alignment horizontal="right" vertical="center"/>
    </xf>
    <xf numFmtId="252" fontId="38" fillId="0" borderId="7">
      <alignment horizontal="right" vertical="center"/>
    </xf>
    <xf numFmtId="252" fontId="38"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5" fontId="23" fillId="0" borderId="7">
      <alignment horizontal="right" vertical="center"/>
    </xf>
    <xf numFmtId="254" fontId="3" fillId="0" borderId="7">
      <alignment horizontal="right" vertical="center"/>
    </xf>
    <xf numFmtId="254" fontId="3"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9" fontId="23" fillId="0" borderId="7">
      <alignment horizontal="right" vertical="center"/>
    </xf>
    <xf numFmtId="259" fontId="23" fillId="0" borderId="7">
      <alignment horizontal="right" vertical="center"/>
    </xf>
    <xf numFmtId="259" fontId="23" fillId="0" borderId="7">
      <alignment horizontal="right" vertical="center"/>
    </xf>
    <xf numFmtId="259" fontId="23" fillId="0" borderId="7">
      <alignment horizontal="right" vertical="center"/>
    </xf>
    <xf numFmtId="259" fontId="23" fillId="0" borderId="7">
      <alignment horizontal="right" vertical="center"/>
    </xf>
    <xf numFmtId="259" fontId="23"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2" fontId="38" fillId="0" borderId="7">
      <alignment horizontal="right" vertical="center"/>
    </xf>
    <xf numFmtId="252" fontId="38" fillId="0" borderId="7">
      <alignment horizontal="right" vertical="center"/>
    </xf>
    <xf numFmtId="250" fontId="73" fillId="0" borderId="7">
      <alignment horizontal="right" vertical="center"/>
    </xf>
    <xf numFmtId="250" fontId="73"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1" fontId="64" fillId="0" borderId="7">
      <alignment horizontal="right" vertical="center"/>
    </xf>
    <xf numFmtId="257" fontId="136" fillId="3" borderId="27" applyFont="0" applyFill="0" applyBorder="0"/>
    <xf numFmtId="257" fontId="136" fillId="3" borderId="27" applyFont="0" applyFill="0" applyBorder="0"/>
    <xf numFmtId="244" fontId="23" fillId="0" borderId="7">
      <alignment horizontal="right" vertical="center"/>
    </xf>
    <xf numFmtId="244" fontId="23" fillId="0" borderId="7">
      <alignment horizontal="right" vertical="center"/>
    </xf>
    <xf numFmtId="244" fontId="23" fillId="0" borderId="7">
      <alignment horizontal="right" vertical="center"/>
    </xf>
    <xf numFmtId="244" fontId="23" fillId="0" borderId="7">
      <alignment horizontal="right" vertical="center"/>
    </xf>
    <xf numFmtId="244" fontId="23" fillId="0" borderId="7">
      <alignment horizontal="right" vertical="center"/>
    </xf>
    <xf numFmtId="244" fontId="23"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41" fontId="135" fillId="0" borderId="7">
      <alignment horizontal="right" vertical="center"/>
    </xf>
    <xf numFmtId="257" fontId="136" fillId="3" borderId="27" applyFont="0" applyFill="0" applyBorder="0"/>
    <xf numFmtId="257" fontId="136" fillId="3" borderId="27" applyFont="0" applyFill="0" applyBorder="0"/>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8" fontId="2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50" fontId="73" fillId="0" borderId="7">
      <alignment horizontal="right" vertical="center"/>
    </xf>
    <xf numFmtId="260" fontId="137" fillId="0" borderId="7">
      <alignment horizontal="right" vertical="center"/>
    </xf>
    <xf numFmtId="260" fontId="137" fillId="0" borderId="7">
      <alignment horizontal="right" vertical="center"/>
    </xf>
    <xf numFmtId="250" fontId="73" fillId="0" borderId="7">
      <alignment horizontal="right" vertical="center"/>
    </xf>
    <xf numFmtId="250" fontId="73"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60" fontId="137" fillId="0" borderId="7">
      <alignment horizontal="right" vertical="center"/>
    </xf>
    <xf numFmtId="250" fontId="73" fillId="0" borderId="7">
      <alignment horizontal="right" vertical="center"/>
    </xf>
    <xf numFmtId="250" fontId="73" fillId="0" borderId="7">
      <alignment horizontal="right" vertical="center"/>
    </xf>
    <xf numFmtId="252" fontId="38" fillId="0" borderId="7">
      <alignment horizontal="right" vertical="center"/>
    </xf>
    <xf numFmtId="252" fontId="38" fillId="0" borderId="7">
      <alignment horizontal="right" vertical="center"/>
    </xf>
    <xf numFmtId="49" fontId="46" fillId="0" borderId="0" applyFill="0" applyBorder="0" applyAlignment="0"/>
    <xf numFmtId="0" fontId="6" fillId="0" borderId="0" applyFill="0" applyBorder="0" applyAlignment="0"/>
    <xf numFmtId="259" fontId="6" fillId="0" borderId="0" applyFill="0" applyBorder="0" applyAlignment="0"/>
    <xf numFmtId="0" fontId="138" fillId="0" borderId="4">
      <alignment horizontal="center" vertical="center" wrapText="1"/>
    </xf>
    <xf numFmtId="0" fontId="139" fillId="0" borderId="0">
      <alignment horizontal="center"/>
    </xf>
    <xf numFmtId="40" fontId="92" fillId="0" borderId="0"/>
    <xf numFmtId="3" fontId="140" fillId="0" borderId="0" applyNumberFormat="0" applyFill="0" applyBorder="0" applyAlignment="0" applyProtection="0">
      <alignment horizontal="center" wrapText="1"/>
    </xf>
    <xf numFmtId="0" fontId="141" fillId="0" borderId="5" applyBorder="0" applyAlignment="0">
      <alignment horizontal="center" vertical="center"/>
    </xf>
    <xf numFmtId="0" fontId="141" fillId="0" borderId="5" applyBorder="0" applyAlignment="0">
      <alignment horizontal="center" vertical="center"/>
    </xf>
    <xf numFmtId="0" fontId="142" fillId="0" borderId="0" applyNumberFormat="0" applyFill="0" applyBorder="0" applyAlignment="0" applyProtection="0">
      <alignment horizontal="centerContinuous"/>
    </xf>
    <xf numFmtId="0" fontId="94" fillId="0" borderId="28" applyNumberFormat="0" applyFill="0" applyBorder="0" applyAlignment="0" applyProtection="0">
      <alignment horizontal="center" vertical="center" wrapText="1"/>
    </xf>
    <xf numFmtId="3" fontId="143" fillId="0" borderId="13" applyNumberFormat="0" applyAlignment="0">
      <alignment horizontal="center" vertical="center"/>
    </xf>
    <xf numFmtId="3" fontId="144" fillId="0" borderId="4" applyNumberFormat="0" applyAlignment="0">
      <alignment horizontal="left" wrapText="1"/>
    </xf>
    <xf numFmtId="0" fontId="145" fillId="0" borderId="29" applyNumberFormat="0" applyBorder="0" applyAlignment="0">
      <alignment vertical="center"/>
    </xf>
    <xf numFmtId="0" fontId="22" fillId="0" borderId="30">
      <alignment horizontal="center"/>
    </xf>
    <xf numFmtId="183" fontId="6" fillId="0" borderId="0" applyFont="0" applyFill="0" applyBorder="0" applyAlignment="0" applyProtection="0"/>
    <xf numFmtId="261" fontId="6" fillId="0" borderId="0" applyFont="0" applyFill="0" applyBorder="0" applyAlignment="0" applyProtection="0"/>
    <xf numFmtId="180" fontId="73" fillId="0" borderId="7">
      <alignment horizontal="center"/>
    </xf>
    <xf numFmtId="180" fontId="73" fillId="0" borderId="7">
      <alignment horizontal="center"/>
    </xf>
    <xf numFmtId="262" fontId="146" fillId="0" borderId="0" applyNumberFormat="0" applyFont="0" applyFill="0" applyBorder="0" applyAlignment="0">
      <alignment horizontal="centerContinuous"/>
    </xf>
    <xf numFmtId="0" fontId="147" fillId="0" borderId="31"/>
    <xf numFmtId="0" fontId="73" fillId="0" borderId="0" applyNumberFormat="0" applyFill="0" applyBorder="0" applyAlignment="0" applyProtection="0"/>
    <xf numFmtId="0" fontId="6" fillId="0" borderId="0" applyNumberFormat="0" applyFill="0" applyBorder="0" applyAlignment="0" applyProtection="0"/>
    <xf numFmtId="0" fontId="116" fillId="0" borderId="0" applyNumberFormat="0" applyFill="0" applyBorder="0" applyAlignment="0" applyProtection="0"/>
    <xf numFmtId="0" fontId="53" fillId="0" borderId="4" applyNumberFormat="0" applyBorder="0" applyAlignment="0"/>
    <xf numFmtId="0" fontId="148" fillId="0" borderId="22" applyNumberFormat="0" applyBorder="0" applyAlignment="0">
      <alignment horizontal="center"/>
    </xf>
    <xf numFmtId="0" fontId="148" fillId="0" borderId="22" applyNumberFormat="0" applyBorder="0" applyAlignment="0">
      <alignment horizontal="center"/>
    </xf>
    <xf numFmtId="3" fontId="149" fillId="0" borderId="18" applyNumberFormat="0" applyBorder="0" applyAlignment="0"/>
    <xf numFmtId="0" fontId="150" fillId="0" borderId="32" applyNumberFormat="0" applyAlignment="0">
      <alignment horizontal="center"/>
    </xf>
    <xf numFmtId="236" fontId="103" fillId="0" borderId="0" applyFont="0" applyFill="0" applyBorder="0" applyAlignment="0" applyProtection="0"/>
    <xf numFmtId="185" fontId="6" fillId="0" borderId="0" applyFont="0" applyFill="0" applyBorder="0" applyAlignment="0" applyProtection="0"/>
    <xf numFmtId="263" fontId="6" fillId="0" borderId="0" applyFont="0" applyFill="0" applyBorder="0" applyAlignment="0" applyProtection="0"/>
    <xf numFmtId="0" fontId="98" fillId="0" borderId="33">
      <alignment horizontal="center"/>
    </xf>
    <xf numFmtId="0" fontId="98" fillId="0" borderId="33">
      <alignment horizontal="center"/>
    </xf>
    <xf numFmtId="259" fontId="73" fillId="0" borderId="0"/>
    <xf numFmtId="264" fontId="73" fillId="0" borderId="1"/>
    <xf numFmtId="264" fontId="73" fillId="0" borderId="1"/>
    <xf numFmtId="0" fontId="151" fillId="0" borderId="0"/>
    <xf numFmtId="3" fontId="73" fillId="0" borderId="0" applyNumberFormat="0" applyBorder="0" applyAlignment="0" applyProtection="0">
      <alignment horizontal="centerContinuous"/>
      <protection locked="0"/>
    </xf>
    <xf numFmtId="3" fontId="152" fillId="0" borderId="0">
      <protection locked="0"/>
    </xf>
    <xf numFmtId="0" fontId="151" fillId="0" borderId="0"/>
    <xf numFmtId="164" fontId="153" fillId="23" borderId="5">
      <alignment vertical="top"/>
    </xf>
    <xf numFmtId="164" fontId="153" fillId="23" borderId="5">
      <alignment vertical="top"/>
    </xf>
    <xf numFmtId="164" fontId="34" fillId="0" borderId="13">
      <alignment horizontal="left" vertical="top"/>
    </xf>
    <xf numFmtId="0" fontId="154" fillId="0" borderId="13">
      <alignment horizontal="left" vertical="center"/>
    </xf>
    <xf numFmtId="0" fontId="155" fillId="24" borderId="1">
      <alignment horizontal="left" vertical="center"/>
    </xf>
    <xf numFmtId="0" fontId="155" fillId="24" borderId="1">
      <alignment horizontal="left" vertical="center"/>
    </xf>
    <xf numFmtId="165" fontId="156" fillId="25" borderId="5"/>
    <xf numFmtId="165" fontId="156" fillId="25" borderId="5"/>
    <xf numFmtId="164" fontId="101" fillId="0" borderId="5">
      <alignment horizontal="left" vertical="top"/>
    </xf>
    <xf numFmtId="164" fontId="101" fillId="0" borderId="5">
      <alignment horizontal="left" vertical="top"/>
    </xf>
    <xf numFmtId="0" fontId="157" fillId="26" borderId="0">
      <alignment horizontal="left" vertical="center"/>
    </xf>
    <xf numFmtId="0" fontId="3" fillId="0" borderId="0" applyFont="0" applyFill="0" applyBorder="0" applyAlignment="0" applyProtection="0"/>
    <xf numFmtId="0" fontId="3" fillId="0" borderId="0" applyFont="0" applyFill="0" applyBorder="0" applyAlignment="0" applyProtection="0"/>
    <xf numFmtId="166" fontId="15" fillId="0" borderId="0" applyFont="0" applyFill="0" applyBorder="0" applyAlignment="0" applyProtection="0"/>
    <xf numFmtId="265" fontId="3" fillId="0" borderId="0" applyFont="0" applyFill="0" applyBorder="0" applyAlignment="0" applyProtection="0"/>
    <xf numFmtId="166" fontId="88" fillId="0" borderId="0" applyFont="0" applyFill="0" applyBorder="0" applyAlignment="0" applyProtection="0"/>
    <xf numFmtId="168" fontId="88" fillId="0" borderId="0" applyFont="0" applyFill="0" applyBorder="0" applyAlignment="0" applyProtection="0"/>
    <xf numFmtId="0" fontId="158" fillId="0" borderId="0" applyNumberFormat="0" applyFont="0" applyFill="0" applyBorder="0" applyProtection="0">
      <alignment horizontal="center" vertical="center" wrapText="1"/>
    </xf>
    <xf numFmtId="0" fontId="3" fillId="0" borderId="0" applyFont="0" applyFill="0" applyBorder="0" applyAlignment="0" applyProtection="0"/>
    <xf numFmtId="0" fontId="3" fillId="0" borderId="0" applyFont="0" applyFill="0" applyBorder="0" applyAlignment="0" applyProtection="0"/>
    <xf numFmtId="0" fontId="159" fillId="0" borderId="0" applyNumberFormat="0" applyFill="0" applyBorder="0" applyAlignment="0" applyProtection="0"/>
    <xf numFmtId="0" fontId="64" fillId="0" borderId="34" applyFont="0" applyBorder="0" applyAlignment="0">
      <alignment horizontal="center"/>
    </xf>
    <xf numFmtId="0" fontId="64" fillId="0" borderId="34" applyFont="0" applyBorder="0" applyAlignment="0">
      <alignment horizontal="center"/>
    </xf>
    <xf numFmtId="183" fontId="23" fillId="0" borderId="0" applyFont="0" applyFill="0" applyBorder="0" applyAlignment="0" applyProtection="0"/>
    <xf numFmtId="166" fontId="160" fillId="0" borderId="0" applyFont="0" applyFill="0" applyBorder="0" applyAlignment="0" applyProtection="0"/>
    <xf numFmtId="168" fontId="160" fillId="0" borderId="0" applyFont="0" applyFill="0" applyBorder="0" applyAlignment="0" applyProtection="0"/>
    <xf numFmtId="0" fontId="160" fillId="0" borderId="0"/>
    <xf numFmtId="0" fontId="161" fillId="0" borderId="0" applyFont="0" applyFill="0" applyBorder="0" applyAlignment="0" applyProtection="0"/>
    <xf numFmtId="0" fontId="161" fillId="0" borderId="0" applyFont="0" applyFill="0" applyBorder="0" applyAlignment="0" applyProtection="0"/>
    <xf numFmtId="0" fontId="4" fillId="0" borderId="0">
      <alignment vertical="center"/>
    </xf>
    <xf numFmtId="40" fontId="162" fillId="0" borderId="0" applyFont="0" applyFill="0" applyBorder="0" applyAlignment="0" applyProtection="0"/>
    <xf numFmtId="38" fontId="162" fillId="0" borderId="0" applyFon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9" fontId="163" fillId="0" borderId="0" applyBorder="0" applyAlignment="0" applyProtection="0"/>
    <xf numFmtId="0" fontId="164" fillId="0" borderId="0"/>
    <xf numFmtId="0" fontId="165" fillId="0" borderId="15"/>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12" fillId="0" borderId="0" applyFont="0" applyFill="0" applyBorder="0" applyAlignment="0" applyProtection="0"/>
    <xf numFmtId="0" fontId="112" fillId="0" borderId="0" applyFont="0" applyFill="0" applyBorder="0" applyAlignment="0" applyProtection="0"/>
    <xf numFmtId="185" fontId="3" fillId="0" borderId="0" applyFont="0" applyFill="0" applyBorder="0" applyAlignment="0" applyProtection="0"/>
    <xf numFmtId="214" fontId="3" fillId="0" borderId="0" applyFont="0" applyFill="0" applyBorder="0" applyAlignment="0" applyProtection="0"/>
    <xf numFmtId="0" fontId="112" fillId="0" borderId="0"/>
    <xf numFmtId="0" fontId="166" fillId="0" borderId="0"/>
    <xf numFmtId="0" fontId="30" fillId="0" borderId="0"/>
    <xf numFmtId="183" fontId="80" fillId="0" borderId="0" applyFont="0" applyFill="0" applyBorder="0" applyAlignment="0" applyProtection="0"/>
    <xf numFmtId="177" fontId="80" fillId="0" borderId="0" applyFont="0" applyFill="0" applyBorder="0" applyAlignment="0" applyProtection="0"/>
    <xf numFmtId="169" fontId="3" fillId="0" borderId="0" applyFont="0" applyFill="0" applyBorder="0" applyAlignment="0" applyProtection="0"/>
    <xf numFmtId="167" fontId="3" fillId="0" borderId="0" applyFont="0" applyFill="0" applyBorder="0" applyAlignment="0" applyProtection="0"/>
    <xf numFmtId="0" fontId="3" fillId="0" borderId="0"/>
    <xf numFmtId="266" fontId="80" fillId="0" borderId="0" applyFont="0" applyFill="0" applyBorder="0" applyAlignment="0" applyProtection="0"/>
    <xf numFmtId="267" fontId="43" fillId="0" borderId="0" applyFont="0" applyFill="0" applyBorder="0" applyAlignment="0" applyProtection="0"/>
    <xf numFmtId="268" fontId="80"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0" fontId="3" fillId="0" borderId="0"/>
    <xf numFmtId="0" fontId="1"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cellStyleXfs>
  <cellXfs count="486">
    <xf numFmtId="0" fontId="0" fillId="0" borderId="0" xfId="0"/>
    <xf numFmtId="0" fontId="14" fillId="0" borderId="1" xfId="42" applyFont="1" applyFill="1" applyBorder="1" applyAlignment="1">
      <alignment vertical="center" wrapText="1"/>
    </xf>
    <xf numFmtId="1" fontId="4" fillId="0" borderId="1" xfId="54" applyNumberFormat="1" applyFont="1" applyFill="1" applyBorder="1" applyAlignment="1">
      <alignment horizontal="center" vertical="center" wrapText="1"/>
    </xf>
    <xf numFmtId="3" fontId="13" fillId="0" borderId="1" xfId="54" quotePrefix="1" applyNumberFormat="1" applyFont="1" applyFill="1" applyBorder="1" applyAlignment="1">
      <alignment vertical="center" wrapText="1"/>
    </xf>
    <xf numFmtId="1" fontId="4" fillId="0" borderId="0" xfId="54" applyNumberFormat="1" applyFont="1" applyFill="1" applyAlignment="1">
      <alignment vertical="center"/>
    </xf>
    <xf numFmtId="1" fontId="5" fillId="0" borderId="1" xfId="54" applyNumberFormat="1" applyFont="1" applyFill="1" applyBorder="1" applyAlignment="1">
      <alignment horizontal="center" vertical="center" wrapText="1"/>
    </xf>
    <xf numFmtId="1" fontId="5" fillId="0" borderId="0" xfId="54" applyNumberFormat="1" applyFont="1" applyFill="1" applyAlignment="1">
      <alignment vertical="center"/>
    </xf>
    <xf numFmtId="0" fontId="14" fillId="0" borderId="1" xfId="42" applyNumberFormat="1" applyFont="1" applyFill="1" applyBorder="1" applyAlignment="1">
      <alignment vertical="center" wrapText="1"/>
    </xf>
    <xf numFmtId="1" fontId="17" fillId="0" borderId="0" xfId="54" applyNumberFormat="1" applyFont="1" applyFill="1" applyBorder="1" applyAlignment="1">
      <alignment horizontal="right" vertical="center"/>
    </xf>
    <xf numFmtId="1" fontId="17" fillId="0" borderId="0" xfId="54" applyNumberFormat="1" applyFont="1" applyFill="1" applyAlignment="1">
      <alignment vertical="center"/>
    </xf>
    <xf numFmtId="1" fontId="4" fillId="0" borderId="0" xfId="54" applyNumberFormat="1" applyFont="1" applyFill="1" applyAlignment="1">
      <alignment vertical="center" wrapText="1"/>
    </xf>
    <xf numFmtId="1" fontId="5" fillId="0" borderId="0" xfId="54" applyNumberFormat="1" applyFont="1" applyFill="1" applyAlignment="1">
      <alignment vertical="center" wrapText="1"/>
    </xf>
    <xf numFmtId="1" fontId="4" fillId="0" borderId="0" xfId="54" applyNumberFormat="1" applyFont="1" applyFill="1" applyAlignment="1">
      <alignment horizontal="right" vertical="center"/>
    </xf>
    <xf numFmtId="1" fontId="9" fillId="0" borderId="0" xfId="54" applyNumberFormat="1" applyFont="1" applyFill="1" applyAlignment="1">
      <alignment vertical="center"/>
    </xf>
    <xf numFmtId="0" fontId="32" fillId="0" borderId="1" xfId="42" applyFont="1" applyFill="1" applyBorder="1" applyAlignment="1">
      <alignment vertical="center" wrapText="1"/>
    </xf>
    <xf numFmtId="3" fontId="13" fillId="0" borderId="0" xfId="54" quotePrefix="1" applyNumberFormat="1" applyFont="1" applyFill="1" applyBorder="1" applyAlignment="1">
      <alignment vertical="center" wrapText="1"/>
    </xf>
    <xf numFmtId="1" fontId="11" fillId="0" borderId="1" xfId="54" applyNumberFormat="1" applyFont="1" applyFill="1" applyBorder="1" applyAlignment="1">
      <alignment horizontal="center" vertical="center" wrapText="1"/>
    </xf>
    <xf numFmtId="0" fontId="11" fillId="0" borderId="1" xfId="42" applyFont="1" applyFill="1" applyBorder="1" applyAlignment="1">
      <alignment horizontal="center" vertical="center"/>
    </xf>
    <xf numFmtId="1" fontId="170" fillId="0" borderId="1" xfId="54" applyNumberFormat="1" applyFont="1" applyFill="1" applyBorder="1" applyAlignment="1">
      <alignment horizontal="center" vertical="center" wrapText="1"/>
    </xf>
    <xf numFmtId="1" fontId="171" fillId="0" borderId="1" xfId="54" applyNumberFormat="1" applyFont="1" applyFill="1" applyBorder="1" applyAlignment="1">
      <alignment vertical="center" wrapText="1"/>
    </xf>
    <xf numFmtId="0" fontId="32" fillId="0" borderId="1" xfId="42" applyNumberFormat="1" applyFont="1" applyFill="1" applyBorder="1" applyAlignment="1">
      <alignment vertical="center" wrapText="1"/>
    </xf>
    <xf numFmtId="1" fontId="32" fillId="0" borderId="1" xfId="54" applyNumberFormat="1" applyFont="1" applyFill="1" applyBorder="1" applyAlignment="1">
      <alignment vertical="center" wrapText="1"/>
    </xf>
    <xf numFmtId="1" fontId="173" fillId="0" borderId="1" xfId="54" applyNumberFormat="1" applyFont="1" applyFill="1" applyBorder="1" applyAlignment="1">
      <alignment vertical="center" wrapText="1"/>
    </xf>
    <xf numFmtId="0" fontId="173" fillId="0" borderId="1" xfId="0" applyFont="1" applyFill="1" applyBorder="1" applyAlignment="1">
      <alignment vertical="center" wrapText="1"/>
    </xf>
    <xf numFmtId="1" fontId="9" fillId="0" borderId="0" xfId="54" applyNumberFormat="1" applyFont="1" applyFill="1" applyAlignment="1">
      <alignment vertical="center" wrapText="1"/>
    </xf>
    <xf numFmtId="1" fontId="8" fillId="0" borderId="0" xfId="54" applyNumberFormat="1" applyFont="1" applyFill="1" applyAlignment="1">
      <alignment vertical="center" wrapText="1"/>
    </xf>
    <xf numFmtId="1" fontId="171" fillId="0" borderId="0" xfId="54" applyNumberFormat="1" applyFont="1" applyFill="1" applyAlignment="1">
      <alignment vertical="center" wrapText="1"/>
    </xf>
    <xf numFmtId="1" fontId="169" fillId="0" borderId="0" xfId="54" applyNumberFormat="1" applyFont="1" applyFill="1" applyAlignment="1">
      <alignment vertical="center" wrapText="1"/>
    </xf>
    <xf numFmtId="1" fontId="4" fillId="0" borderId="0" xfId="54" applyNumberFormat="1" applyFont="1" applyFill="1" applyAlignment="1">
      <alignment horizontal="right" vertical="center" wrapText="1"/>
    </xf>
    <xf numFmtId="1" fontId="5" fillId="0" borderId="0" xfId="54" applyNumberFormat="1" applyFont="1" applyFill="1" applyAlignment="1">
      <alignment horizontal="right" vertical="center" wrapText="1"/>
    </xf>
    <xf numFmtId="3" fontId="4" fillId="0" borderId="0" xfId="54" applyNumberFormat="1" applyFont="1" applyFill="1" applyBorder="1" applyAlignment="1">
      <alignment horizontal="center" vertical="center" wrapText="1"/>
    </xf>
    <xf numFmtId="3" fontId="172" fillId="0" borderId="1" xfId="54" quotePrefix="1" applyNumberFormat="1" applyFont="1" applyFill="1" applyBorder="1" applyAlignment="1">
      <alignment horizontal="center" vertical="center" wrapText="1"/>
    </xf>
    <xf numFmtId="3" fontId="4" fillId="0" borderId="0" xfId="54" applyNumberFormat="1" applyFont="1" applyFill="1" applyBorder="1" applyAlignment="1">
      <alignment vertical="center" wrapText="1"/>
    </xf>
    <xf numFmtId="1" fontId="5" fillId="0" borderId="0" xfId="54" applyNumberFormat="1" applyFont="1" applyFill="1" applyBorder="1" applyAlignment="1">
      <alignment horizontal="right" vertical="center"/>
    </xf>
    <xf numFmtId="1" fontId="173" fillId="0" borderId="1" xfId="54" applyNumberFormat="1" applyFont="1" applyFill="1" applyBorder="1" applyAlignment="1">
      <alignment horizontal="center" vertical="center" wrapText="1"/>
    </xf>
    <xf numFmtId="0" fontId="32" fillId="0" borderId="1" xfId="1" applyFont="1" applyFill="1" applyBorder="1" applyAlignment="1">
      <alignment vertical="center" wrapText="1"/>
    </xf>
    <xf numFmtId="0" fontId="4" fillId="0" borderId="1" xfId="42" applyFont="1" applyFill="1" applyBorder="1" applyAlignment="1">
      <alignment horizontal="center" vertical="center" wrapText="1"/>
    </xf>
    <xf numFmtId="49" fontId="4" fillId="0" borderId="1" xfId="54" quotePrefix="1" applyNumberFormat="1" applyFont="1" applyFill="1" applyBorder="1" applyAlignment="1">
      <alignment horizontal="center" vertical="center"/>
    </xf>
    <xf numFmtId="0" fontId="14" fillId="0" borderId="1" xfId="3" applyFont="1" applyFill="1" applyBorder="1" applyAlignment="1">
      <alignment vertical="center" wrapText="1"/>
    </xf>
    <xf numFmtId="0" fontId="32" fillId="0" borderId="1" xfId="3" applyFont="1" applyFill="1" applyBorder="1" applyAlignment="1">
      <alignment vertical="center" wrapText="1"/>
    </xf>
    <xf numFmtId="0" fontId="172" fillId="0" borderId="1" xfId="1" applyFont="1" applyFill="1" applyBorder="1" applyAlignment="1">
      <alignment vertical="center" wrapText="1"/>
    </xf>
    <xf numFmtId="1" fontId="8" fillId="0" borderId="0" xfId="54" applyNumberFormat="1" applyFont="1" applyFill="1" applyAlignment="1">
      <alignment vertical="center"/>
    </xf>
    <xf numFmtId="49" fontId="32" fillId="0" borderId="1" xfId="1" applyNumberFormat="1" applyFont="1" applyFill="1" applyBorder="1" applyAlignment="1">
      <alignment vertical="center" wrapText="1"/>
    </xf>
    <xf numFmtId="172" fontId="172" fillId="0" borderId="1" xfId="12" applyNumberFormat="1" applyFont="1" applyFill="1" applyBorder="1" applyAlignment="1">
      <alignment vertical="center" wrapText="1"/>
    </xf>
    <xf numFmtId="172" fontId="4" fillId="0" borderId="1" xfId="12" applyNumberFormat="1" applyFont="1" applyFill="1" applyBorder="1" applyAlignment="1">
      <alignment horizontal="left" vertical="center"/>
    </xf>
    <xf numFmtId="172" fontId="11" fillId="0" borderId="1" xfId="12" applyNumberFormat="1" applyFont="1" applyFill="1" applyBorder="1" applyAlignment="1">
      <alignment horizontal="center" vertical="center"/>
    </xf>
    <xf numFmtId="1" fontId="172" fillId="0" borderId="1" xfId="54" applyNumberFormat="1" applyFont="1" applyFill="1" applyBorder="1" applyAlignment="1">
      <alignment vertical="center" wrapText="1"/>
    </xf>
    <xf numFmtId="0" fontId="174" fillId="0" borderId="1" xfId="42" applyFont="1" applyFill="1" applyBorder="1" applyAlignment="1">
      <alignment vertical="center" wrapText="1"/>
    </xf>
    <xf numFmtId="0" fontId="172" fillId="0" borderId="1" xfId="1" applyFont="1" applyFill="1" applyBorder="1" applyAlignment="1">
      <alignment horizontal="left" vertical="center" wrapText="1"/>
    </xf>
    <xf numFmtId="1" fontId="172" fillId="0" borderId="1" xfId="54" quotePrefix="1" applyNumberFormat="1" applyFont="1" applyFill="1" applyBorder="1" applyAlignment="1">
      <alignment vertical="center" wrapText="1"/>
    </xf>
    <xf numFmtId="49" fontId="172" fillId="0" borderId="1" xfId="0" applyNumberFormat="1" applyFont="1" applyFill="1" applyBorder="1" applyAlignment="1">
      <alignment horizontal="left" vertical="center" wrapText="1"/>
    </xf>
    <xf numFmtId="1" fontId="171" fillId="0" borderId="1" xfId="54" applyNumberFormat="1" applyFont="1" applyFill="1" applyBorder="1" applyAlignment="1">
      <alignment horizontal="center" vertical="center" wrapText="1"/>
    </xf>
    <xf numFmtId="0" fontId="32" fillId="0" borderId="13" xfId="35" applyFont="1" applyFill="1" applyBorder="1" applyAlignment="1">
      <alignment vertical="center" wrapText="1"/>
    </xf>
    <xf numFmtId="3" fontId="167" fillId="0" borderId="1" xfId="54" quotePrefix="1" applyNumberFormat="1" applyFont="1" applyFill="1" applyBorder="1" applyAlignment="1">
      <alignment vertical="center" wrapText="1"/>
    </xf>
    <xf numFmtId="0" fontId="172" fillId="0" borderId="1" xfId="42" applyFont="1" applyFill="1" applyBorder="1" applyAlignment="1">
      <alignment vertical="center" wrapText="1"/>
    </xf>
    <xf numFmtId="172" fontId="32" fillId="0" borderId="1" xfId="12" applyNumberFormat="1" applyFont="1" applyFill="1" applyBorder="1" applyAlignment="1">
      <alignment vertical="center" wrapText="1"/>
    </xf>
    <xf numFmtId="0" fontId="174" fillId="0" borderId="1" xfId="1" applyFont="1" applyFill="1" applyBorder="1" applyAlignment="1">
      <alignment vertical="center" wrapText="1"/>
    </xf>
    <xf numFmtId="169" fontId="32" fillId="0" borderId="1" xfId="9" applyNumberFormat="1" applyFont="1" applyFill="1" applyBorder="1" applyAlignment="1">
      <alignment vertical="center" wrapText="1"/>
    </xf>
    <xf numFmtId="0" fontId="172" fillId="0" borderId="1" xfId="3" applyFont="1" applyFill="1" applyBorder="1" applyAlignment="1">
      <alignment vertical="center" wrapText="1"/>
    </xf>
    <xf numFmtId="2" fontId="32" fillId="0" borderId="1" xfId="54" applyNumberFormat="1" applyFont="1" applyFill="1" applyBorder="1" applyAlignment="1">
      <alignment vertical="center" wrapText="1"/>
    </xf>
    <xf numFmtId="0" fontId="32" fillId="0" borderId="6" xfId="48" applyFont="1" applyFill="1" applyBorder="1" applyAlignment="1">
      <alignment vertical="center" wrapText="1"/>
    </xf>
    <xf numFmtId="1" fontId="14" fillId="0" borderId="0" xfId="54" applyNumberFormat="1" applyFont="1" applyFill="1" applyAlignment="1">
      <alignment vertical="center"/>
    </xf>
    <xf numFmtId="0" fontId="172" fillId="0" borderId="1" xfId="1470" applyFont="1" applyFill="1" applyBorder="1" applyAlignment="1">
      <alignment horizontal="left" vertical="center"/>
    </xf>
    <xf numFmtId="0" fontId="172" fillId="0" borderId="1" xfId="1470" applyFont="1" applyFill="1" applyBorder="1" applyAlignment="1">
      <alignment horizontal="left" vertical="center" wrapText="1"/>
    </xf>
    <xf numFmtId="1" fontId="172" fillId="0" borderId="0" xfId="54" applyNumberFormat="1" applyFont="1" applyFill="1" applyAlignment="1">
      <alignment vertical="center"/>
    </xf>
    <xf numFmtId="1" fontId="11" fillId="0" borderId="0" xfId="54" applyNumberFormat="1" applyFont="1" applyFill="1" applyAlignment="1">
      <alignment vertical="center"/>
    </xf>
    <xf numFmtId="49" fontId="4" fillId="0" borderId="0" xfId="54" quotePrefix="1" applyNumberFormat="1" applyFont="1" applyFill="1" applyBorder="1" applyAlignment="1">
      <alignment horizontal="center" vertical="center"/>
    </xf>
    <xf numFmtId="0" fontId="14" fillId="0" borderId="0" xfId="3" applyFont="1" applyFill="1" applyBorder="1" applyAlignment="1">
      <alignment vertical="center" wrapText="1"/>
    </xf>
    <xf numFmtId="0" fontId="32" fillId="0" borderId="0" xfId="3" applyFont="1" applyFill="1" applyBorder="1" applyAlignment="1">
      <alignment vertical="center" wrapText="1"/>
    </xf>
    <xf numFmtId="1" fontId="11" fillId="0" borderId="0" xfId="54" applyNumberFormat="1" applyFont="1" applyFill="1" applyBorder="1" applyAlignment="1">
      <alignment horizontal="center" vertical="center" wrapText="1"/>
    </xf>
    <xf numFmtId="1" fontId="4" fillId="0" borderId="0" xfId="54" applyNumberFormat="1" applyFont="1" applyFill="1" applyBorder="1" applyAlignment="1">
      <alignment horizontal="center" vertical="center" wrapText="1"/>
    </xf>
    <xf numFmtId="1" fontId="4" fillId="0" borderId="0" xfId="54" applyNumberFormat="1" applyFont="1" applyFill="1" applyAlignment="1">
      <alignment horizontal="center" vertical="center"/>
    </xf>
    <xf numFmtId="1" fontId="172" fillId="0" borderId="0" xfId="54" applyNumberFormat="1" applyFont="1" applyFill="1" applyAlignment="1">
      <alignment vertical="center" wrapText="1"/>
    </xf>
    <xf numFmtId="1" fontId="11" fillId="0" borderId="0" xfId="54" applyNumberFormat="1" applyFont="1" applyFill="1" applyAlignment="1">
      <alignment horizontal="center" vertical="center" wrapText="1"/>
    </xf>
    <xf numFmtId="1" fontId="4" fillId="0" borderId="0" xfId="54" applyNumberFormat="1" applyFont="1" applyFill="1" applyAlignment="1">
      <alignment horizontal="center" vertical="center" wrapText="1"/>
    </xf>
    <xf numFmtId="1" fontId="4" fillId="0" borderId="5" xfId="54" applyNumberFormat="1" applyFont="1" applyFill="1" applyBorder="1" applyAlignment="1">
      <alignment horizontal="center" vertical="center" wrapText="1"/>
    </xf>
    <xf numFmtId="3" fontId="4" fillId="0" borderId="1" xfId="54" applyNumberFormat="1" applyFont="1" applyFill="1" applyBorder="1" applyAlignment="1">
      <alignment horizontal="center" vertical="center" wrapText="1"/>
    </xf>
    <xf numFmtId="1" fontId="29" fillId="0" borderId="0" xfId="54" applyNumberFormat="1" applyFont="1" applyFill="1" applyAlignment="1">
      <alignment vertical="center"/>
    </xf>
    <xf numFmtId="1" fontId="4" fillId="27" borderId="0" xfId="54" applyNumberFormat="1" applyFont="1" applyFill="1" applyAlignment="1">
      <alignment vertical="center"/>
    </xf>
    <xf numFmtId="1" fontId="5" fillId="28" borderId="0" xfId="54" applyNumberFormat="1" applyFont="1" applyFill="1" applyAlignment="1">
      <alignment vertical="center"/>
    </xf>
    <xf numFmtId="1" fontId="175" fillId="0" borderId="0" xfId="54" applyNumberFormat="1" applyFont="1" applyFill="1" applyBorder="1" applyAlignment="1">
      <alignment horizontal="right" vertical="center"/>
    </xf>
    <xf numFmtId="3" fontId="175" fillId="0" borderId="0" xfId="54" applyNumberFormat="1" applyFont="1" applyFill="1" applyAlignment="1">
      <alignment vertical="center"/>
    </xf>
    <xf numFmtId="1" fontId="175" fillId="0" borderId="0" xfId="54" applyNumberFormat="1" applyFont="1" applyFill="1" applyAlignment="1">
      <alignment vertical="center"/>
    </xf>
    <xf numFmtId="0" fontId="5" fillId="0" borderId="0" xfId="0" applyFont="1" applyAlignment="1">
      <alignment horizontal="center" vertical="center" wrapText="1"/>
    </xf>
    <xf numFmtId="0" fontId="4" fillId="0" borderId="0" xfId="0" applyFont="1" applyAlignment="1">
      <alignment horizontal="center" vertical="center" wrapText="1"/>
    </xf>
    <xf numFmtId="1" fontId="172" fillId="29" borderId="0" xfId="2424" applyNumberFormat="1" applyFont="1" applyFill="1" applyAlignment="1">
      <alignment vertical="center"/>
    </xf>
    <xf numFmtId="1" fontId="172" fillId="29" borderId="0" xfId="2424" applyNumberFormat="1" applyFont="1" applyFill="1" applyAlignment="1">
      <alignment horizontal="right" vertical="center"/>
    </xf>
    <xf numFmtId="1" fontId="172" fillId="0" borderId="0" xfId="2424" applyNumberFormat="1" applyFont="1" applyFill="1" applyAlignment="1">
      <alignment horizontal="right" vertical="center"/>
    </xf>
    <xf numFmtId="1" fontId="172" fillId="29" borderId="0" xfId="2424" applyNumberFormat="1" applyFont="1" applyFill="1" applyAlignment="1">
      <alignment horizontal="center" vertical="center" wrapText="1"/>
    </xf>
    <xf numFmtId="1" fontId="172" fillId="29" borderId="0" xfId="2424" applyNumberFormat="1" applyFont="1" applyFill="1" applyAlignment="1">
      <alignment vertical="center" wrapText="1"/>
    </xf>
    <xf numFmtId="1" fontId="172" fillId="29" borderId="0" xfId="2424" applyNumberFormat="1" applyFont="1" applyFill="1" applyAlignment="1">
      <alignment horizontal="center" vertical="center"/>
    </xf>
    <xf numFmtId="1" fontId="172" fillId="0" borderId="0" xfId="2424" applyNumberFormat="1" applyFont="1" applyFill="1" applyAlignment="1">
      <alignment vertical="center"/>
    </xf>
    <xf numFmtId="1" fontId="177" fillId="29" borderId="0" xfId="2424" applyNumberFormat="1" applyFont="1" applyFill="1" applyBorder="1" applyAlignment="1">
      <alignment horizontal="left" vertical="center"/>
    </xf>
    <xf numFmtId="3" fontId="13" fillId="29" borderId="0" xfId="8" applyNumberFormat="1" applyFont="1" applyFill="1" applyBorder="1" applyAlignment="1">
      <alignment horizontal="right" vertical="center" shrinkToFit="1"/>
    </xf>
    <xf numFmtId="1" fontId="173" fillId="29" borderId="0" xfId="2424" applyNumberFormat="1" applyFont="1" applyFill="1" applyBorder="1" applyAlignment="1">
      <alignment vertical="center"/>
    </xf>
    <xf numFmtId="1" fontId="173" fillId="29" borderId="0" xfId="2424" applyNumberFormat="1" applyFont="1" applyFill="1" applyBorder="1" applyAlignment="1">
      <alignment horizontal="right" vertical="center"/>
    </xf>
    <xf numFmtId="1" fontId="172" fillId="29" borderId="0" xfId="2424" applyNumberFormat="1" applyFont="1" applyFill="1" applyBorder="1" applyAlignment="1">
      <alignment vertical="center"/>
    </xf>
    <xf numFmtId="1" fontId="172" fillId="29" borderId="0" xfId="2424" applyNumberFormat="1" applyFont="1" applyFill="1" applyBorder="1" applyAlignment="1">
      <alignment horizontal="right" vertical="center"/>
    </xf>
    <xf numFmtId="1" fontId="173" fillId="30" borderId="0" xfId="2424" applyNumberFormat="1" applyFont="1" applyFill="1" applyBorder="1" applyAlignment="1">
      <alignment vertical="center"/>
    </xf>
    <xf numFmtId="3" fontId="31" fillId="30" borderId="0" xfId="8" applyNumberFormat="1" applyFont="1" applyFill="1" applyBorder="1" applyAlignment="1">
      <alignment horizontal="right" vertical="center" shrinkToFit="1"/>
    </xf>
    <xf numFmtId="1" fontId="171" fillId="30" borderId="0" xfId="2424" applyNumberFormat="1" applyFont="1" applyFill="1" applyBorder="1" applyAlignment="1">
      <alignment vertical="center"/>
    </xf>
    <xf numFmtId="3" fontId="31" fillId="29" borderId="0" xfId="8" applyNumberFormat="1" applyFont="1" applyFill="1" applyBorder="1" applyAlignment="1">
      <alignment horizontal="right" vertical="center" shrinkToFit="1"/>
    </xf>
    <xf numFmtId="3" fontId="167" fillId="29" borderId="0" xfId="8" applyNumberFormat="1" applyFont="1" applyFill="1" applyBorder="1" applyAlignment="1">
      <alignment horizontal="right" vertical="center" shrinkToFit="1"/>
    </xf>
    <xf numFmtId="3" fontId="167" fillId="30" borderId="0" xfId="8" applyNumberFormat="1" applyFont="1" applyFill="1" applyBorder="1" applyAlignment="1">
      <alignment horizontal="right" vertical="center" shrinkToFit="1"/>
    </xf>
    <xf numFmtId="1" fontId="173" fillId="29" borderId="0" xfId="2424" applyNumberFormat="1" applyFont="1" applyFill="1" applyAlignment="1">
      <alignment vertical="center"/>
    </xf>
    <xf numFmtId="1" fontId="171" fillId="29" borderId="0" xfId="2424" applyNumberFormat="1" applyFont="1" applyFill="1" applyAlignment="1">
      <alignment vertical="center"/>
    </xf>
    <xf numFmtId="3" fontId="178" fillId="29" borderId="0" xfId="8" applyNumberFormat="1" applyFont="1" applyFill="1" applyBorder="1" applyAlignment="1">
      <alignment horizontal="right" vertical="center" shrinkToFit="1"/>
    </xf>
    <xf numFmtId="1" fontId="173" fillId="0" borderId="0" xfId="2424" applyNumberFormat="1" applyFont="1" applyFill="1" applyAlignment="1">
      <alignment vertical="center"/>
    </xf>
    <xf numFmtId="170" fontId="31" fillId="0" borderId="0" xfId="8" applyNumberFormat="1" applyFont="1" applyFill="1" applyBorder="1" applyAlignment="1">
      <alignment horizontal="right" vertical="center" shrinkToFit="1"/>
    </xf>
    <xf numFmtId="1" fontId="172" fillId="2" borderId="0" xfId="2424" quotePrefix="1" applyNumberFormat="1" applyFont="1" applyFill="1" applyBorder="1" applyAlignment="1">
      <alignment horizontal="center" vertical="center" wrapText="1"/>
    </xf>
    <xf numFmtId="1" fontId="179" fillId="29" borderId="0" xfId="2424" applyNumberFormat="1" applyFont="1" applyFill="1" applyAlignment="1">
      <alignment vertical="center"/>
    </xf>
    <xf numFmtId="3" fontId="172" fillId="29" borderId="0" xfId="2424" applyNumberFormat="1" applyFont="1" applyFill="1" applyBorder="1" applyAlignment="1">
      <alignment vertical="center" wrapText="1"/>
    </xf>
    <xf numFmtId="3" fontId="172" fillId="29" borderId="0" xfId="2424" quotePrefix="1" applyNumberFormat="1" applyFont="1" applyFill="1" applyBorder="1" applyAlignment="1">
      <alignment horizontal="center" vertical="center" wrapText="1"/>
    </xf>
    <xf numFmtId="3" fontId="172" fillId="29" borderId="0" xfId="2424" applyNumberFormat="1" applyFont="1" applyFill="1" applyBorder="1" applyAlignment="1">
      <alignment horizontal="center" vertical="center" wrapText="1"/>
    </xf>
    <xf numFmtId="1" fontId="180" fillId="29" borderId="0" xfId="2424" applyNumberFormat="1" applyFont="1" applyFill="1" applyAlignment="1">
      <alignment vertical="center" wrapText="1"/>
    </xf>
    <xf numFmtId="1" fontId="182" fillId="29" borderId="0" xfId="2424" applyNumberFormat="1" applyFont="1" applyFill="1" applyAlignment="1">
      <alignment horizontal="center" vertical="center" wrapText="1"/>
    </xf>
    <xf numFmtId="1" fontId="181" fillId="29" borderId="0" xfId="2424" applyNumberFormat="1" applyFont="1" applyFill="1" applyAlignment="1">
      <alignment vertical="center" wrapText="1"/>
    </xf>
    <xf numFmtId="1" fontId="182" fillId="29" borderId="0" xfId="2424" applyNumberFormat="1" applyFont="1" applyFill="1" applyAlignment="1">
      <alignment horizontal="right" vertical="center" wrapText="1"/>
    </xf>
    <xf numFmtId="1" fontId="182" fillId="29" borderId="0" xfId="2424" applyNumberFormat="1" applyFont="1" applyFill="1" applyAlignment="1">
      <alignment vertical="center" wrapText="1"/>
    </xf>
    <xf numFmtId="1" fontId="182" fillId="0" borderId="0" xfId="2424" applyNumberFormat="1" applyFont="1" applyFill="1" applyAlignment="1">
      <alignment vertical="center" wrapText="1"/>
    </xf>
    <xf numFmtId="1" fontId="183" fillId="29" borderId="0" xfId="2424" applyNumberFormat="1" applyFont="1" applyFill="1" applyAlignment="1">
      <alignment vertical="center" wrapText="1"/>
    </xf>
    <xf numFmtId="1" fontId="183" fillId="29" borderId="0" xfId="2424" applyNumberFormat="1" applyFont="1" applyFill="1" applyAlignment="1">
      <alignment horizontal="right" vertical="center"/>
    </xf>
    <xf numFmtId="0" fontId="5"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176" fillId="0" borderId="0" xfId="0" applyFont="1" applyAlignment="1">
      <alignment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4" fillId="0" borderId="35" xfId="0" applyFont="1" applyBorder="1" applyAlignment="1">
      <alignment horizontal="center" vertical="center"/>
    </xf>
    <xf numFmtId="0" fontId="4" fillId="0" borderId="35" xfId="0" applyFont="1" applyBorder="1" applyAlignment="1">
      <alignment horizontal="left" vertical="center"/>
    </xf>
    <xf numFmtId="0" fontId="5" fillId="0" borderId="1" xfId="0" applyFont="1" applyBorder="1" applyAlignment="1">
      <alignment horizontal="center" vertical="center"/>
    </xf>
    <xf numFmtId="1" fontId="9" fillId="2" borderId="0" xfId="54" applyNumberFormat="1" applyFont="1" applyFill="1" applyAlignment="1">
      <alignment vertical="center"/>
    </xf>
    <xf numFmtId="3" fontId="4" fillId="0" borderId="35" xfId="0" applyNumberFormat="1" applyFont="1" applyBorder="1" applyAlignment="1">
      <alignment horizontal="right" vertical="center"/>
    </xf>
    <xf numFmtId="3" fontId="4" fillId="0" borderId="6" xfId="0" applyNumberFormat="1" applyFont="1" applyBorder="1" applyAlignment="1">
      <alignment horizontal="right" vertical="center"/>
    </xf>
    <xf numFmtId="3" fontId="5" fillId="0" borderId="1" xfId="0" applyNumberFormat="1" applyFont="1" applyBorder="1" applyAlignment="1">
      <alignment horizontal="right" vertical="center"/>
    </xf>
    <xf numFmtId="3" fontId="4" fillId="0" borderId="0" xfId="0" applyNumberFormat="1" applyFont="1" applyAlignment="1">
      <alignment horizontal="center" vertical="center" wrapText="1"/>
    </xf>
    <xf numFmtId="3" fontId="31" fillId="2" borderId="0" xfId="8" applyNumberFormat="1" applyFont="1" applyFill="1" applyBorder="1" applyAlignment="1">
      <alignment horizontal="right" vertical="center" shrinkToFit="1"/>
    </xf>
    <xf numFmtId="172" fontId="173" fillId="2" borderId="0" xfId="8" applyNumberFormat="1" applyFont="1" applyFill="1" applyAlignment="1">
      <alignment vertical="center"/>
    </xf>
    <xf numFmtId="3" fontId="9" fillId="2" borderId="1" xfId="2425" applyNumberFormat="1" applyFont="1" applyFill="1" applyBorder="1" applyAlignment="1">
      <alignment vertical="center"/>
    </xf>
    <xf numFmtId="1" fontId="173" fillId="2" borderId="0" xfId="2424" applyNumberFormat="1" applyFont="1" applyFill="1" applyAlignment="1">
      <alignment vertical="center"/>
    </xf>
    <xf numFmtId="1" fontId="173" fillId="2" borderId="0" xfId="2424" applyNumberFormat="1" applyFont="1" applyFill="1" applyBorder="1" applyAlignment="1">
      <alignment horizontal="right" vertical="center"/>
    </xf>
    <xf numFmtId="1" fontId="173" fillId="2" borderId="0" xfId="2424" applyNumberFormat="1" applyFont="1" applyFill="1" applyBorder="1" applyAlignment="1">
      <alignment vertical="center"/>
    </xf>
    <xf numFmtId="3" fontId="172" fillId="0" borderId="37" xfId="2424" quotePrefix="1" applyNumberFormat="1" applyFont="1" applyFill="1" applyBorder="1" applyAlignment="1">
      <alignment horizontal="center" vertical="center" wrapText="1"/>
    </xf>
    <xf numFmtId="3" fontId="31" fillId="0" borderId="37" xfId="8" applyNumberFormat="1" applyFont="1" applyFill="1" applyBorder="1" applyAlignment="1">
      <alignment horizontal="right" vertical="center" shrinkToFit="1"/>
    </xf>
    <xf numFmtId="49" fontId="172" fillId="0" borderId="37" xfId="2424" applyNumberFormat="1" applyFont="1" applyFill="1" applyBorder="1" applyAlignment="1">
      <alignment horizontal="center" vertical="center"/>
    </xf>
    <xf numFmtId="0" fontId="172" fillId="0" borderId="37" xfId="42" applyFont="1" applyFill="1" applyBorder="1" applyAlignment="1">
      <alignment horizontal="center" vertical="center"/>
    </xf>
    <xf numFmtId="1" fontId="172" fillId="0" borderId="37" xfId="2424" applyNumberFormat="1" applyFont="1" applyFill="1" applyBorder="1" applyAlignment="1">
      <alignment horizontal="center" vertical="center" wrapText="1"/>
    </xf>
    <xf numFmtId="3" fontId="31" fillId="0" borderId="37" xfId="8" applyNumberFormat="1" applyFont="1" applyFill="1" applyBorder="1" applyAlignment="1">
      <alignment horizontal="center" vertical="center" wrapText="1"/>
    </xf>
    <xf numFmtId="172" fontId="172" fillId="0" borderId="37" xfId="12" applyNumberFormat="1" applyFont="1" applyFill="1" applyBorder="1" applyAlignment="1">
      <alignment horizontal="right" vertical="center" wrapText="1"/>
    </xf>
    <xf numFmtId="3" fontId="172" fillId="0" borderId="37" xfId="8" applyNumberFormat="1" applyFont="1" applyFill="1" applyBorder="1" applyAlignment="1">
      <alignment horizontal="right" vertical="center" shrinkToFit="1"/>
    </xf>
    <xf numFmtId="170" fontId="172" fillId="0" borderId="37" xfId="8" applyNumberFormat="1" applyFont="1" applyFill="1" applyBorder="1" applyAlignment="1">
      <alignment horizontal="right" vertical="center" shrinkToFit="1"/>
    </xf>
    <xf numFmtId="3" fontId="172" fillId="0" borderId="37" xfId="2424" quotePrefix="1" applyNumberFormat="1" applyFont="1" applyFill="1" applyBorder="1" applyAlignment="1">
      <alignment horizontal="right" vertical="center" wrapText="1"/>
    </xf>
    <xf numFmtId="3" fontId="177" fillId="0" borderId="37" xfId="8" applyNumberFormat="1" applyFont="1" applyFill="1" applyBorder="1" applyAlignment="1">
      <alignment horizontal="right" vertical="center" shrinkToFit="1"/>
    </xf>
    <xf numFmtId="1" fontId="5" fillId="2" borderId="0" xfId="54" applyNumberFormat="1" applyFont="1" applyFill="1" applyAlignment="1">
      <alignment vertical="center"/>
    </xf>
    <xf numFmtId="1" fontId="177" fillId="0" borderId="37" xfId="54" applyNumberFormat="1" applyFont="1" applyFill="1" applyBorder="1" applyAlignment="1">
      <alignment vertical="center"/>
    </xf>
    <xf numFmtId="1" fontId="5" fillId="27" borderId="0" xfId="54" applyNumberFormat="1" applyFont="1" applyFill="1" applyAlignment="1">
      <alignment vertical="center"/>
    </xf>
    <xf numFmtId="3" fontId="167" fillId="27" borderId="0" xfId="8" applyNumberFormat="1" applyFont="1" applyFill="1" applyBorder="1" applyAlignment="1">
      <alignment horizontal="right" vertical="center" shrinkToFit="1"/>
    </xf>
    <xf numFmtId="1" fontId="173" fillId="27" borderId="0" xfId="2424" applyNumberFormat="1" applyFont="1" applyFill="1" applyAlignment="1">
      <alignment vertical="center"/>
    </xf>
    <xf numFmtId="1" fontId="185" fillId="0" borderId="0" xfId="54" applyNumberFormat="1" applyFont="1" applyFill="1" applyAlignment="1">
      <alignment vertical="center"/>
    </xf>
    <xf numFmtId="1" fontId="29" fillId="0" borderId="0" xfId="54" applyNumberFormat="1" applyFont="1" applyFill="1" applyAlignment="1">
      <alignment vertical="center" wrapText="1"/>
    </xf>
    <xf numFmtId="3" fontId="187" fillId="0" borderId="1" xfId="54" quotePrefix="1" applyNumberFormat="1" applyFont="1" applyFill="1" applyBorder="1" applyAlignment="1">
      <alignment vertical="center" wrapText="1"/>
    </xf>
    <xf numFmtId="1" fontId="29" fillId="0" borderId="0" xfId="54" applyNumberFormat="1" applyFont="1" applyFill="1" applyAlignment="1">
      <alignment horizontal="right" vertical="center"/>
    </xf>
    <xf numFmtId="3" fontId="187" fillId="0" borderId="0" xfId="54" quotePrefix="1" applyNumberFormat="1" applyFont="1" applyFill="1" applyBorder="1" applyAlignment="1">
      <alignment vertical="center" wrapText="1"/>
    </xf>
    <xf numFmtId="1" fontId="186" fillId="0" borderId="0" xfId="54" applyNumberFormat="1" applyFont="1" applyFill="1" applyAlignment="1">
      <alignment vertical="center" wrapText="1"/>
    </xf>
    <xf numFmtId="3" fontId="31" fillId="27" borderId="0" xfId="8" applyNumberFormat="1" applyFont="1" applyFill="1" applyBorder="1" applyAlignment="1">
      <alignment horizontal="right" vertical="center" shrinkToFit="1"/>
    </xf>
    <xf numFmtId="1" fontId="173" fillId="31" borderId="0" xfId="2424" applyNumberFormat="1" applyFont="1" applyFill="1" applyBorder="1" applyAlignment="1">
      <alignment vertical="center"/>
    </xf>
    <xf numFmtId="1" fontId="188" fillId="29" borderId="0" xfId="2424" applyNumberFormat="1" applyFont="1" applyFill="1" applyAlignment="1">
      <alignment vertical="center" wrapText="1"/>
    </xf>
    <xf numFmtId="1" fontId="189" fillId="29" borderId="0" xfId="2424" applyNumberFormat="1" applyFont="1" applyFill="1" applyAlignment="1">
      <alignment horizontal="right" vertical="center"/>
    </xf>
    <xf numFmtId="1" fontId="189" fillId="29" borderId="0" xfId="2424" applyNumberFormat="1" applyFont="1" applyFill="1" applyAlignment="1">
      <alignment vertical="center"/>
    </xf>
    <xf numFmtId="170" fontId="5" fillId="0" borderId="0" xfId="0" applyNumberFormat="1" applyFont="1" applyAlignment="1">
      <alignment horizontal="center" vertical="center" wrapText="1"/>
    </xf>
    <xf numFmtId="0" fontId="170" fillId="0" borderId="1" xfId="0" applyFont="1" applyBorder="1" applyAlignment="1">
      <alignment horizontal="center" vertical="center" wrapText="1"/>
    </xf>
    <xf numFmtId="0" fontId="170" fillId="0" borderId="42" xfId="0" applyFont="1" applyBorder="1" applyAlignment="1">
      <alignment horizontal="center" vertical="center" wrapText="1"/>
    </xf>
    <xf numFmtId="0" fontId="170" fillId="0" borderId="1" xfId="0" applyFont="1" applyBorder="1" applyAlignment="1">
      <alignment horizontal="left" vertical="center" wrapText="1"/>
    </xf>
    <xf numFmtId="3" fontId="170" fillId="0" borderId="1" xfId="0" applyNumberFormat="1" applyFont="1" applyBorder="1" applyAlignment="1">
      <alignment horizontal="center" vertical="center" wrapText="1"/>
    </xf>
    <xf numFmtId="3" fontId="170" fillId="0" borderId="38" xfId="0" applyNumberFormat="1" applyFont="1" applyBorder="1" applyAlignment="1">
      <alignment horizontal="center" vertical="center" wrapText="1"/>
    </xf>
    <xf numFmtId="0" fontId="11" fillId="0" borderId="35" xfId="0" applyFont="1" applyBorder="1" applyAlignment="1">
      <alignment horizontal="center" vertical="center" wrapText="1"/>
    </xf>
    <xf numFmtId="0" fontId="11" fillId="0" borderId="35" xfId="0" applyFont="1" applyBorder="1" applyAlignment="1">
      <alignment horizontal="left" vertical="center" wrapText="1"/>
    </xf>
    <xf numFmtId="0" fontId="11" fillId="0" borderId="4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45" xfId="0" applyFont="1" applyBorder="1" applyAlignment="1">
      <alignment horizontal="center" vertical="center" wrapText="1"/>
    </xf>
    <xf numFmtId="0" fontId="11" fillId="0" borderId="13" xfId="0" applyFont="1" applyBorder="1" applyAlignment="1">
      <alignment horizontal="center" vertical="center" wrapText="1"/>
    </xf>
    <xf numFmtId="3" fontId="11" fillId="0" borderId="6" xfId="0" applyNumberFormat="1"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horizontal="left" vertical="center" wrapText="1"/>
    </xf>
    <xf numFmtId="3" fontId="11" fillId="0" borderId="36" xfId="0" applyNumberFormat="1" applyFont="1" applyBorder="1" applyAlignment="1">
      <alignment horizontal="center" vertical="center" wrapText="1"/>
    </xf>
    <xf numFmtId="0" fontId="11" fillId="0" borderId="46" xfId="0" applyFont="1" applyBorder="1" applyAlignment="1">
      <alignment horizontal="center" vertical="center" wrapText="1"/>
    </xf>
    <xf numFmtId="0" fontId="170" fillId="0" borderId="37" xfId="0" applyFont="1" applyBorder="1" applyAlignment="1">
      <alignment horizontal="center" vertical="center" wrapText="1"/>
    </xf>
    <xf numFmtId="3" fontId="170" fillId="0" borderId="43" xfId="0" applyNumberFormat="1" applyFont="1" applyBorder="1" applyAlignment="1">
      <alignment horizontal="center" vertical="center" wrapText="1"/>
    </xf>
    <xf numFmtId="4" fontId="170" fillId="0" borderId="37" xfId="0" applyNumberFormat="1" applyFont="1" applyBorder="1" applyAlignment="1">
      <alignment horizontal="center" vertical="center" wrapText="1"/>
    </xf>
    <xf numFmtId="3" fontId="11" fillId="0" borderId="35" xfId="0" applyNumberFormat="1" applyFont="1" applyBorder="1" applyAlignment="1">
      <alignment horizontal="center" vertical="center" wrapText="1"/>
    </xf>
    <xf numFmtId="0" fontId="11" fillId="0" borderId="40" xfId="0" applyFont="1" applyBorder="1" applyAlignment="1">
      <alignment horizontal="left" vertical="center" wrapText="1"/>
    </xf>
    <xf numFmtId="0" fontId="11" fillId="0" borderId="40" xfId="0" applyFont="1" applyBorder="1" applyAlignment="1">
      <alignment horizontal="center" vertical="center" wrapText="1"/>
    </xf>
    <xf numFmtId="0" fontId="11" fillId="0" borderId="0" xfId="0" applyFont="1" applyAlignment="1">
      <alignment horizontal="center" vertical="center" wrapText="1"/>
    </xf>
    <xf numFmtId="4" fontId="170" fillId="0" borderId="38" xfId="0" applyNumberFormat="1"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170" fontId="4" fillId="0" borderId="0" xfId="0" applyNumberFormat="1" applyFont="1" applyAlignment="1">
      <alignment horizontal="center" vertical="center" wrapText="1"/>
    </xf>
    <xf numFmtId="269" fontId="170" fillId="0" borderId="10" xfId="0" applyNumberFormat="1" applyFont="1" applyBorder="1" applyAlignment="1">
      <alignment horizontal="center" vertical="center" wrapText="1"/>
    </xf>
    <xf numFmtId="0" fontId="170" fillId="0" borderId="36" xfId="0" applyFont="1" applyBorder="1" applyAlignment="1">
      <alignment horizontal="center" vertical="center" wrapText="1"/>
    </xf>
    <xf numFmtId="0" fontId="170" fillId="0" borderId="13" xfId="0" applyFont="1" applyBorder="1" applyAlignment="1">
      <alignment horizontal="left" vertical="center" wrapText="1"/>
    </xf>
    <xf numFmtId="4" fontId="170" fillId="0" borderId="13" xfId="0" applyNumberFormat="1" applyFont="1" applyBorder="1" applyAlignment="1">
      <alignment horizontal="center" vertical="center" wrapText="1"/>
    </xf>
    <xf numFmtId="170" fontId="170" fillId="0" borderId="13" xfId="0" applyNumberFormat="1" applyFont="1" applyBorder="1" applyAlignment="1">
      <alignment horizontal="center" vertical="center" wrapText="1"/>
    </xf>
    <xf numFmtId="170" fontId="170" fillId="0" borderId="35" xfId="0" applyNumberFormat="1" applyFont="1" applyBorder="1" applyAlignment="1">
      <alignment horizontal="center" vertical="center" wrapText="1"/>
    </xf>
    <xf numFmtId="269" fontId="170" fillId="0" borderId="1" xfId="0" applyNumberFormat="1" applyFont="1" applyBorder="1" applyAlignment="1">
      <alignment horizontal="center" vertical="center" wrapText="1"/>
    </xf>
    <xf numFmtId="269" fontId="170" fillId="0" borderId="37" xfId="0" applyNumberFormat="1" applyFont="1" applyBorder="1" applyAlignment="1">
      <alignment horizontal="center" vertical="center" wrapText="1"/>
    </xf>
    <xf numFmtId="269" fontId="170" fillId="0" borderId="41" xfId="0" applyNumberFormat="1" applyFont="1" applyBorder="1" applyAlignment="1">
      <alignment horizontal="center" vertical="center" wrapText="1"/>
    </xf>
    <xf numFmtId="170" fontId="170" fillId="0" borderId="42" xfId="0" applyNumberFormat="1" applyFont="1" applyBorder="1" applyAlignment="1">
      <alignment horizontal="center" vertical="center" wrapText="1"/>
    </xf>
    <xf numFmtId="170" fontId="170" fillId="0" borderId="38" xfId="0" applyNumberFormat="1" applyFont="1" applyBorder="1" applyAlignment="1">
      <alignment horizontal="center" vertical="center" wrapText="1"/>
    </xf>
    <xf numFmtId="170" fontId="172" fillId="0" borderId="0" xfId="0" applyNumberFormat="1" applyFont="1"/>
    <xf numFmtId="171" fontId="172" fillId="0" borderId="0" xfId="0" applyNumberFormat="1" applyFont="1"/>
    <xf numFmtId="3" fontId="173" fillId="0" borderId="37" xfId="2424" applyNumberFormat="1" applyFont="1" applyFill="1" applyBorder="1" applyAlignment="1">
      <alignment horizontal="center" vertical="center" wrapText="1"/>
    </xf>
    <xf numFmtId="3" fontId="173" fillId="0" borderId="37" xfId="2424" quotePrefix="1" applyNumberFormat="1" applyFont="1" applyFill="1" applyBorder="1" applyAlignment="1">
      <alignment horizontal="center" vertical="center" wrapText="1"/>
    </xf>
    <xf numFmtId="49" fontId="173" fillId="0" borderId="37" xfId="2424" applyNumberFormat="1" applyFont="1" applyFill="1" applyBorder="1" applyAlignment="1">
      <alignment horizontal="center" vertical="center"/>
    </xf>
    <xf numFmtId="1" fontId="173" fillId="0" borderId="37" xfId="2424" applyNumberFormat="1" applyFont="1" applyFill="1" applyBorder="1" applyAlignment="1">
      <alignment horizontal="left" vertical="center" wrapText="1"/>
    </xf>
    <xf numFmtId="3" fontId="167" fillId="0" borderId="37" xfId="8" applyNumberFormat="1" applyFont="1" applyFill="1" applyBorder="1" applyAlignment="1">
      <alignment horizontal="right" vertical="center" shrinkToFit="1"/>
    </xf>
    <xf numFmtId="0" fontId="173" fillId="0" borderId="37" xfId="37" applyFont="1" applyFill="1" applyBorder="1" applyAlignment="1">
      <alignment vertical="center" wrapText="1"/>
    </xf>
    <xf numFmtId="1" fontId="173" fillId="0" borderId="37" xfId="2424" applyNumberFormat="1" applyFont="1" applyFill="1" applyBorder="1" applyAlignment="1">
      <alignment horizontal="center" vertical="center"/>
    </xf>
    <xf numFmtId="1" fontId="173" fillId="0" borderId="37" xfId="2424" applyNumberFormat="1" applyFont="1" applyFill="1" applyBorder="1" applyAlignment="1">
      <alignment horizontal="center" vertical="center" wrapText="1"/>
    </xf>
    <xf numFmtId="3" fontId="173" fillId="0" borderId="37" xfId="8" applyNumberFormat="1" applyFont="1" applyFill="1" applyBorder="1" applyAlignment="1">
      <alignment horizontal="right" vertical="center" shrinkToFit="1"/>
    </xf>
    <xf numFmtId="1" fontId="172" fillId="0" borderId="37" xfId="2424" quotePrefix="1" applyNumberFormat="1" applyFont="1" applyFill="1" applyBorder="1" applyAlignment="1">
      <alignment horizontal="center" vertical="center"/>
    </xf>
    <xf numFmtId="1" fontId="172" fillId="0" borderId="37" xfId="2424" applyNumberFormat="1" applyFont="1" applyFill="1" applyBorder="1" applyAlignment="1">
      <alignment vertical="center" wrapText="1"/>
    </xf>
    <xf numFmtId="3" fontId="13" fillId="0" borderId="37" xfId="8" applyNumberFormat="1" applyFont="1" applyFill="1" applyBorder="1" applyAlignment="1">
      <alignment horizontal="right" vertical="center" shrinkToFit="1"/>
    </xf>
    <xf numFmtId="49" fontId="173" fillId="0" borderId="37" xfId="2424" quotePrefix="1" applyNumberFormat="1" applyFont="1" applyFill="1" applyBorder="1" applyAlignment="1">
      <alignment horizontal="center" vertical="center"/>
    </xf>
    <xf numFmtId="1" fontId="173" fillId="0" borderId="37" xfId="2424" applyNumberFormat="1" applyFont="1" applyFill="1" applyBorder="1" applyAlignment="1">
      <alignment vertical="center" wrapText="1"/>
    </xf>
    <xf numFmtId="49" fontId="171" fillId="0" borderId="37" xfId="2424" applyNumberFormat="1" applyFont="1" applyFill="1" applyBorder="1" applyAlignment="1">
      <alignment horizontal="center" vertical="center"/>
    </xf>
    <xf numFmtId="1" fontId="171" fillId="0" borderId="37" xfId="2424" quotePrefix="1" applyNumberFormat="1" applyFont="1" applyFill="1" applyBorder="1" applyAlignment="1">
      <alignment vertical="center" wrapText="1"/>
    </xf>
    <xf numFmtId="0" fontId="32" fillId="0" borderId="37" xfId="42" applyFont="1" applyFill="1" applyBorder="1" applyAlignment="1">
      <alignment vertical="center" wrapText="1"/>
    </xf>
    <xf numFmtId="0" fontId="173" fillId="0" borderId="37" xfId="42" applyFont="1" applyFill="1" applyBorder="1" applyAlignment="1">
      <alignment horizontal="center" vertical="center" wrapText="1"/>
    </xf>
    <xf numFmtId="0" fontId="173" fillId="0" borderId="37" xfId="42" applyFont="1" applyFill="1" applyBorder="1" applyAlignment="1">
      <alignment horizontal="center" vertical="center"/>
    </xf>
    <xf numFmtId="3" fontId="167" fillId="0" borderId="37" xfId="8" applyNumberFormat="1" applyFont="1" applyFill="1" applyBorder="1" applyAlignment="1">
      <alignment horizontal="center" vertical="center" wrapText="1"/>
    </xf>
    <xf numFmtId="1" fontId="171" fillId="0" borderId="37" xfId="2424" applyNumberFormat="1" applyFont="1" applyFill="1" applyBorder="1" applyAlignment="1">
      <alignment vertical="center" wrapText="1"/>
    </xf>
    <xf numFmtId="0" fontId="171" fillId="0" borderId="37" xfId="42" applyFont="1" applyFill="1" applyBorder="1" applyAlignment="1">
      <alignment horizontal="center" vertical="center" wrapText="1"/>
    </xf>
    <xf numFmtId="0" fontId="171" fillId="0" borderId="37" xfId="42" applyFont="1" applyFill="1" applyBorder="1" applyAlignment="1">
      <alignment horizontal="center" vertical="center"/>
    </xf>
    <xf numFmtId="1" fontId="171" fillId="0" borderId="37" xfId="2424" applyNumberFormat="1" applyFont="1" applyFill="1" applyBorder="1" applyAlignment="1">
      <alignment horizontal="center" vertical="center" wrapText="1"/>
    </xf>
    <xf numFmtId="3" fontId="178" fillId="0" borderId="37" xfId="8" applyNumberFormat="1" applyFont="1" applyFill="1" applyBorder="1" applyAlignment="1">
      <alignment horizontal="center" vertical="center" wrapText="1"/>
    </xf>
    <xf numFmtId="3" fontId="178" fillId="0" borderId="37" xfId="8" applyNumberFormat="1" applyFont="1" applyFill="1" applyBorder="1" applyAlignment="1">
      <alignment horizontal="right" vertical="center" shrinkToFit="1"/>
    </xf>
    <xf numFmtId="3" fontId="171" fillId="0" borderId="37" xfId="8" applyNumberFormat="1" applyFont="1" applyFill="1" applyBorder="1" applyAlignment="1">
      <alignment horizontal="right" vertical="center" shrinkToFit="1"/>
    </xf>
    <xf numFmtId="0" fontId="172" fillId="0" borderId="37" xfId="42" applyFont="1" applyFill="1" applyBorder="1" applyAlignment="1">
      <alignment horizontal="center" vertical="center" wrapText="1"/>
    </xf>
    <xf numFmtId="1" fontId="172" fillId="0" borderId="37" xfId="2424" quotePrefix="1" applyNumberFormat="1" applyFont="1" applyFill="1" applyBorder="1" applyAlignment="1">
      <alignment horizontal="center" vertical="center" wrapText="1"/>
    </xf>
    <xf numFmtId="1" fontId="172" fillId="0" borderId="37" xfId="2424" quotePrefix="1" applyNumberFormat="1" applyFont="1" applyFill="1" applyBorder="1" applyAlignment="1">
      <alignment vertical="center" wrapText="1"/>
    </xf>
    <xf numFmtId="1" fontId="172" fillId="0" borderId="37" xfId="2424" applyNumberFormat="1" applyFont="1" applyFill="1" applyBorder="1" applyAlignment="1">
      <alignment horizontal="center" vertical="top" wrapText="1"/>
    </xf>
    <xf numFmtId="1" fontId="173" fillId="0" borderId="37" xfId="2424" quotePrefix="1" applyNumberFormat="1" applyFont="1" applyFill="1" applyBorder="1" applyAlignment="1">
      <alignment horizontal="center" vertical="center"/>
    </xf>
    <xf numFmtId="172" fontId="172" fillId="0" borderId="37" xfId="1411" applyNumberFormat="1" applyFont="1" applyFill="1" applyBorder="1" applyAlignment="1">
      <alignment horizontal="left" vertical="center" wrapText="1"/>
    </xf>
    <xf numFmtId="0" fontId="172" fillId="0" borderId="37" xfId="1406" applyFont="1" applyFill="1" applyBorder="1" applyAlignment="1">
      <alignment vertical="center" wrapText="1"/>
    </xf>
    <xf numFmtId="0" fontId="172" fillId="0" borderId="37" xfId="1406" applyFont="1" applyFill="1" applyBorder="1" applyAlignment="1">
      <alignment horizontal="center" vertical="center" wrapText="1"/>
    </xf>
    <xf numFmtId="0" fontId="173" fillId="0" borderId="37" xfId="1406" applyFont="1" applyFill="1" applyBorder="1" applyAlignment="1">
      <alignment vertical="center" wrapText="1"/>
    </xf>
    <xf numFmtId="0" fontId="173" fillId="0" borderId="37" xfId="1406" applyFont="1" applyFill="1" applyBorder="1" applyAlignment="1">
      <alignment horizontal="center" vertical="center" wrapText="1"/>
    </xf>
    <xf numFmtId="3" fontId="172" fillId="0" borderId="37" xfId="8" applyNumberFormat="1" applyFont="1" applyFill="1" applyBorder="1" applyAlignment="1">
      <alignment horizontal="right" vertical="center" wrapText="1"/>
    </xf>
    <xf numFmtId="0" fontId="32" fillId="0" borderId="37" xfId="2425" applyFont="1" applyFill="1" applyBorder="1" applyAlignment="1">
      <alignment horizontal="center" vertical="center" wrapText="1"/>
    </xf>
    <xf numFmtId="0" fontId="32" fillId="0" borderId="37" xfId="2425" applyFont="1" applyFill="1" applyBorder="1" applyAlignment="1">
      <alignment horizontal="left" vertical="center" wrapText="1"/>
    </xf>
    <xf numFmtId="0" fontId="32" fillId="0" borderId="37" xfId="42" applyNumberFormat="1" applyFont="1" applyFill="1" applyBorder="1" applyAlignment="1">
      <alignment vertical="center" wrapText="1"/>
    </xf>
    <xf numFmtId="0" fontId="172" fillId="0" borderId="37" xfId="42" applyFont="1" applyFill="1" applyBorder="1" applyAlignment="1">
      <alignment vertical="center"/>
    </xf>
    <xf numFmtId="1" fontId="171" fillId="0" borderId="37" xfId="2424" applyNumberFormat="1" applyFont="1" applyFill="1" applyBorder="1" applyAlignment="1">
      <alignment horizontal="left" vertical="center" wrapText="1"/>
    </xf>
    <xf numFmtId="0" fontId="172" fillId="0" borderId="37" xfId="1" applyFont="1" applyFill="1" applyBorder="1" applyAlignment="1">
      <alignment vertical="center" wrapText="1"/>
    </xf>
    <xf numFmtId="3" fontId="32" fillId="0" borderId="37" xfId="2424" quotePrefix="1" applyNumberFormat="1" applyFont="1" applyFill="1" applyBorder="1" applyAlignment="1">
      <alignment horizontal="center" vertical="center" wrapText="1"/>
    </xf>
    <xf numFmtId="0" fontId="32" fillId="0" borderId="37" xfId="42" applyFont="1" applyFill="1" applyBorder="1" applyAlignment="1">
      <alignment horizontal="center" vertical="center"/>
    </xf>
    <xf numFmtId="1" fontId="172" fillId="0" borderId="37" xfId="2424" applyNumberFormat="1" applyFont="1" applyFill="1" applyBorder="1" applyAlignment="1">
      <alignment horizontal="right" vertical="center"/>
    </xf>
    <xf numFmtId="1" fontId="173" fillId="0" borderId="37" xfId="2424" applyNumberFormat="1" applyFont="1" applyFill="1" applyBorder="1" applyAlignment="1">
      <alignment horizontal="right" vertical="center"/>
    </xf>
    <xf numFmtId="1" fontId="172" fillId="0" borderId="37" xfId="2424" applyNumberFormat="1" applyFont="1" applyFill="1" applyBorder="1" applyAlignment="1">
      <alignment horizontal="center" vertical="center"/>
    </xf>
    <xf numFmtId="1" fontId="172" fillId="0" borderId="37" xfId="2424" applyNumberFormat="1" applyFont="1" applyFill="1" applyBorder="1" applyAlignment="1">
      <alignment vertical="center"/>
    </xf>
    <xf numFmtId="0" fontId="174" fillId="0" borderId="1" xfId="0" applyFont="1" applyFill="1" applyBorder="1" applyAlignment="1">
      <alignment horizontal="left" vertical="center"/>
    </xf>
    <xf numFmtId="0" fontId="32" fillId="0" borderId="1" xfId="35" applyFont="1" applyFill="1" applyBorder="1" applyAlignment="1">
      <alignment vertical="center" wrapText="1"/>
    </xf>
    <xf numFmtId="3" fontId="172" fillId="0" borderId="1" xfId="57" applyNumberFormat="1" applyFont="1" applyFill="1" applyBorder="1" applyAlignment="1">
      <alignment horizontal="left" vertical="center" wrapText="1"/>
    </xf>
    <xf numFmtId="0" fontId="172" fillId="0" borderId="1" xfId="35" applyFont="1" applyFill="1" applyBorder="1" applyAlignment="1">
      <alignment vertical="center" wrapText="1"/>
    </xf>
    <xf numFmtId="0" fontId="32" fillId="0" borderId="1" xfId="0" applyFont="1" applyFill="1" applyBorder="1" applyAlignment="1">
      <alignment horizontal="left" vertical="center" wrapText="1"/>
    </xf>
    <xf numFmtId="49" fontId="172" fillId="0" borderId="37" xfId="0" applyNumberFormat="1" applyFont="1" applyFill="1" applyBorder="1" applyAlignment="1">
      <alignment horizontal="left" vertical="center" wrapText="1"/>
    </xf>
    <xf numFmtId="1" fontId="173" fillId="29" borderId="0" xfId="2424" applyNumberFormat="1" applyFont="1" applyFill="1" applyAlignment="1">
      <alignment horizontal="center" vertical="center" wrapText="1"/>
    </xf>
    <xf numFmtId="1" fontId="177" fillId="29" borderId="0" xfId="2424" applyNumberFormat="1" applyFont="1" applyFill="1" applyBorder="1" applyAlignment="1">
      <alignment horizontal="right" vertical="center"/>
    </xf>
    <xf numFmtId="0" fontId="172" fillId="0" borderId="37" xfId="37" applyFont="1" applyFill="1" applyBorder="1" applyAlignment="1">
      <alignment vertical="center" wrapText="1"/>
    </xf>
    <xf numFmtId="3" fontId="167" fillId="2" borderId="0" xfId="8" applyNumberFormat="1" applyFont="1" applyFill="1" applyBorder="1" applyAlignment="1">
      <alignment horizontal="right" vertical="center" shrinkToFit="1"/>
    </xf>
    <xf numFmtId="3" fontId="167" fillId="0" borderId="37" xfId="8" applyNumberFormat="1" applyFont="1" applyFill="1" applyBorder="1" applyAlignment="1">
      <alignment horizontal="right" vertical="center" wrapText="1"/>
    </xf>
    <xf numFmtId="3" fontId="190" fillId="0" borderId="37" xfId="8" applyNumberFormat="1" applyFont="1" applyFill="1" applyBorder="1" applyAlignment="1">
      <alignment horizontal="right" vertical="center" shrinkToFit="1"/>
    </xf>
    <xf numFmtId="3" fontId="191" fillId="0" borderId="37" xfId="2424" quotePrefix="1" applyNumberFormat="1" applyFont="1" applyFill="1" applyBorder="1" applyAlignment="1">
      <alignment horizontal="center" vertical="center" wrapText="1"/>
    </xf>
    <xf numFmtId="3" fontId="192" fillId="0" borderId="37" xfId="8" applyNumberFormat="1" applyFont="1" applyFill="1" applyBorder="1" applyAlignment="1">
      <alignment horizontal="right" vertical="center" shrinkToFit="1"/>
    </xf>
    <xf numFmtId="3" fontId="178" fillId="30" borderId="0" xfId="8" applyNumberFormat="1" applyFont="1" applyFill="1" applyBorder="1" applyAlignment="1">
      <alignment horizontal="right" vertical="center" shrinkToFit="1"/>
    </xf>
    <xf numFmtId="0" fontId="173" fillId="0" borderId="37" xfId="42" applyFont="1" applyFill="1" applyBorder="1" applyAlignment="1">
      <alignment vertical="center"/>
    </xf>
    <xf numFmtId="3" fontId="167" fillId="0" borderId="37" xfId="2424" quotePrefix="1" applyNumberFormat="1" applyFont="1" applyFill="1" applyBorder="1" applyAlignment="1">
      <alignment horizontal="right" vertical="center" wrapText="1"/>
    </xf>
    <xf numFmtId="1" fontId="173" fillId="0" borderId="37" xfId="42" applyNumberFormat="1" applyFont="1" applyFill="1" applyBorder="1" applyAlignment="1">
      <alignment horizontal="center" vertical="center"/>
    </xf>
    <xf numFmtId="3" fontId="31" fillId="0" borderId="37" xfId="2424" quotePrefix="1" applyNumberFormat="1" applyFont="1" applyFill="1" applyBorder="1" applyAlignment="1">
      <alignment horizontal="right" vertical="center" wrapText="1"/>
    </xf>
    <xf numFmtId="1" fontId="172" fillId="0" borderId="1" xfId="54" applyNumberFormat="1" applyFont="1" applyFill="1" applyBorder="1" applyAlignment="1">
      <alignment horizontal="right" vertical="center"/>
    </xf>
    <xf numFmtId="0" fontId="173" fillId="0" borderId="1" xfId="42" applyFont="1" applyFill="1" applyBorder="1" applyAlignment="1">
      <alignment horizontal="center" vertical="center" wrapText="1"/>
    </xf>
    <xf numFmtId="0" fontId="173" fillId="0" borderId="1" xfId="42" applyFont="1" applyFill="1" applyBorder="1" applyAlignment="1">
      <alignment vertical="center" wrapText="1"/>
    </xf>
    <xf numFmtId="172" fontId="172" fillId="0" borderId="1" xfId="12" applyNumberFormat="1" applyFont="1" applyFill="1" applyBorder="1" applyAlignment="1">
      <alignment horizontal="center" vertical="center" wrapText="1"/>
    </xf>
    <xf numFmtId="49" fontId="173" fillId="0" borderId="1" xfId="54" quotePrefix="1" applyNumberFormat="1" applyFont="1" applyFill="1" applyBorder="1" applyAlignment="1">
      <alignment horizontal="center" vertical="center"/>
    </xf>
    <xf numFmtId="1" fontId="171" fillId="0" borderId="1" xfId="54" applyNumberFormat="1" applyFont="1" applyFill="1" applyBorder="1" applyAlignment="1">
      <alignment horizontal="right" vertical="center"/>
    </xf>
    <xf numFmtId="0" fontId="172" fillId="0" borderId="1" xfId="42" quotePrefix="1" applyFont="1" applyFill="1" applyBorder="1" applyAlignment="1">
      <alignment horizontal="center" vertical="center" wrapText="1"/>
    </xf>
    <xf numFmtId="0" fontId="172" fillId="0" borderId="1" xfId="42" applyFont="1" applyFill="1" applyBorder="1" applyAlignment="1">
      <alignment horizontal="center" vertical="center"/>
    </xf>
    <xf numFmtId="1" fontId="172" fillId="0" borderId="1" xfId="54" applyNumberFormat="1" applyFont="1" applyFill="1" applyBorder="1" applyAlignment="1">
      <alignment horizontal="center" vertical="center" wrapText="1"/>
    </xf>
    <xf numFmtId="0" fontId="172" fillId="0" borderId="1" xfId="1" applyFont="1" applyFill="1" applyBorder="1" applyAlignment="1">
      <alignment horizontal="center" vertical="center" wrapText="1"/>
    </xf>
    <xf numFmtId="3" fontId="31" fillId="0" borderId="1" xfId="54" quotePrefix="1" applyNumberFormat="1" applyFont="1" applyFill="1" applyBorder="1" applyAlignment="1">
      <alignment vertical="center" wrapText="1"/>
    </xf>
    <xf numFmtId="0" fontId="172" fillId="0" borderId="1" xfId="42" applyFont="1" applyFill="1" applyBorder="1" applyAlignment="1">
      <alignment horizontal="center" vertical="center" wrapText="1"/>
    </xf>
    <xf numFmtId="49" fontId="172" fillId="0" borderId="1" xfId="54" quotePrefix="1" applyNumberFormat="1" applyFont="1" applyFill="1" applyBorder="1" applyAlignment="1">
      <alignment horizontal="center" vertical="center"/>
    </xf>
    <xf numFmtId="49" fontId="171" fillId="0" borderId="1" xfId="54" applyNumberFormat="1" applyFont="1" applyFill="1" applyBorder="1" applyAlignment="1">
      <alignment horizontal="center" vertical="center"/>
    </xf>
    <xf numFmtId="1" fontId="177" fillId="0" borderId="1" xfId="54" applyNumberFormat="1" applyFont="1" applyFill="1" applyBorder="1" applyAlignment="1">
      <alignment horizontal="center" vertical="center" wrapText="1"/>
    </xf>
    <xf numFmtId="3" fontId="178" fillId="0" borderId="1" xfId="54" quotePrefix="1" applyNumberFormat="1" applyFont="1" applyFill="1" applyBorder="1" applyAlignment="1">
      <alignment vertical="center" wrapText="1"/>
    </xf>
    <xf numFmtId="1" fontId="177" fillId="0" borderId="1" xfId="54" applyNumberFormat="1" applyFont="1" applyFill="1" applyBorder="1" applyAlignment="1">
      <alignment horizontal="right" vertical="center"/>
    </xf>
    <xf numFmtId="1" fontId="173" fillId="0" borderId="1" xfId="54" applyNumberFormat="1" applyFont="1" applyFill="1" applyBorder="1" applyAlignment="1">
      <alignment horizontal="center" vertical="center"/>
    </xf>
    <xf numFmtId="3" fontId="172" fillId="0" borderId="1" xfId="54" applyNumberFormat="1" applyFont="1" applyFill="1" applyBorder="1" applyAlignment="1">
      <alignment horizontal="center" vertical="center" wrapText="1"/>
    </xf>
    <xf numFmtId="1" fontId="178" fillId="0" borderId="1" xfId="54" applyNumberFormat="1" applyFont="1" applyFill="1" applyBorder="1" applyAlignment="1">
      <alignment horizontal="right" vertical="center"/>
    </xf>
    <xf numFmtId="0" fontId="173" fillId="0" borderId="1" xfId="42" applyFont="1" applyFill="1" applyBorder="1" applyAlignment="1">
      <alignment horizontal="center" vertical="center"/>
    </xf>
    <xf numFmtId="172" fontId="172" fillId="0" borderId="1" xfId="12" applyNumberFormat="1" applyFont="1" applyFill="1" applyBorder="1" applyAlignment="1">
      <alignment horizontal="left" vertical="center"/>
    </xf>
    <xf numFmtId="172" fontId="172" fillId="0" borderId="1" xfId="12" applyNumberFormat="1" applyFont="1" applyFill="1" applyBorder="1" applyAlignment="1">
      <alignment horizontal="center" vertical="center"/>
    </xf>
    <xf numFmtId="0" fontId="174" fillId="0" borderId="1" xfId="42" applyFont="1" applyFill="1" applyBorder="1" applyAlignment="1">
      <alignment horizontal="center" vertical="center" wrapText="1"/>
    </xf>
    <xf numFmtId="172" fontId="173" fillId="0" borderId="1" xfId="12" applyNumberFormat="1" applyFont="1" applyFill="1" applyBorder="1" applyAlignment="1">
      <alignment horizontal="center" vertical="center" wrapText="1"/>
    </xf>
    <xf numFmtId="49" fontId="171" fillId="0" borderId="1" xfId="54" quotePrefix="1" applyNumberFormat="1" applyFont="1" applyFill="1" applyBorder="1" applyAlignment="1">
      <alignment horizontal="center" vertical="center"/>
    </xf>
    <xf numFmtId="3" fontId="32" fillId="0" borderId="1" xfId="54" quotePrefix="1" applyNumberFormat="1" applyFont="1" applyFill="1" applyBorder="1" applyAlignment="1">
      <alignment horizontal="center" vertical="center" wrapText="1"/>
    </xf>
    <xf numFmtId="1" fontId="171" fillId="0" borderId="0" xfId="54" applyNumberFormat="1" applyFont="1" applyFill="1" applyAlignment="1">
      <alignment vertical="center"/>
    </xf>
    <xf numFmtId="0" fontId="172" fillId="0" borderId="1" xfId="1" applyNumberFormat="1" applyFont="1" applyFill="1" applyBorder="1" applyAlignment="1">
      <alignment horizontal="center" vertical="center" wrapText="1"/>
    </xf>
    <xf numFmtId="0" fontId="172" fillId="0" borderId="4" xfId="1" applyFont="1" applyFill="1" applyBorder="1" applyAlignment="1">
      <alignment horizontal="center" vertical="center" wrapText="1"/>
    </xf>
    <xf numFmtId="0" fontId="32" fillId="0" borderId="1" xfId="42" applyFont="1" applyFill="1" applyBorder="1" applyAlignment="1">
      <alignment horizontal="center" vertical="center" wrapText="1"/>
    </xf>
    <xf numFmtId="175" fontId="32" fillId="0" borderId="1" xfId="21" quotePrefix="1" applyNumberFormat="1" applyFont="1" applyFill="1" applyBorder="1" applyAlignment="1">
      <alignment horizontal="center" vertical="center" wrapText="1"/>
    </xf>
    <xf numFmtId="172" fontId="173" fillId="0" borderId="1" xfId="12" applyNumberFormat="1" applyFont="1" applyFill="1" applyBorder="1" applyAlignment="1">
      <alignment vertical="center" wrapText="1"/>
    </xf>
    <xf numFmtId="3" fontId="32" fillId="0" borderId="1" xfId="1" applyNumberFormat="1" applyFont="1" applyFill="1" applyBorder="1" applyAlignment="1">
      <alignment horizontal="center" vertical="center" wrapText="1"/>
    </xf>
    <xf numFmtId="0" fontId="31" fillId="0" borderId="1" xfId="42" applyFont="1" applyFill="1" applyBorder="1" applyAlignment="1">
      <alignment vertical="center"/>
    </xf>
    <xf numFmtId="0" fontId="173" fillId="0" borderId="1" xfId="1" applyFont="1" applyFill="1" applyBorder="1" applyAlignment="1">
      <alignment horizontal="center" vertical="center" wrapText="1"/>
    </xf>
    <xf numFmtId="3" fontId="32" fillId="0" borderId="1" xfId="10" applyNumberFormat="1" applyFont="1" applyFill="1" applyBorder="1" applyAlignment="1">
      <alignment horizontal="center" vertical="center" wrapText="1"/>
    </xf>
    <xf numFmtId="0" fontId="32" fillId="0" borderId="1" xfId="42" quotePrefix="1" applyFont="1" applyFill="1" applyBorder="1" applyAlignment="1">
      <alignment horizontal="center" vertical="center" wrapText="1"/>
    </xf>
    <xf numFmtId="3" fontId="172" fillId="0" borderId="1" xfId="0" applyNumberFormat="1" applyFont="1" applyFill="1" applyBorder="1" applyAlignment="1">
      <alignment horizontal="center" vertical="center" wrapText="1"/>
    </xf>
    <xf numFmtId="0" fontId="172" fillId="0" borderId="1" xfId="35" applyFont="1" applyFill="1" applyBorder="1" applyAlignment="1">
      <alignment horizontal="center" vertical="center" wrapText="1"/>
    </xf>
    <xf numFmtId="49" fontId="172" fillId="0" borderId="1" xfId="54" applyNumberFormat="1" applyFont="1" applyFill="1" applyBorder="1" applyAlignment="1">
      <alignment horizontal="center" vertical="center"/>
    </xf>
    <xf numFmtId="3" fontId="32" fillId="0" borderId="1" xfId="56" applyNumberFormat="1" applyFont="1" applyFill="1" applyBorder="1" applyAlignment="1">
      <alignment horizontal="center" vertical="center" wrapText="1"/>
    </xf>
    <xf numFmtId="14" fontId="32" fillId="0" borderId="1" xfId="54" applyNumberFormat="1" applyFont="1" applyFill="1" applyBorder="1" applyAlignment="1">
      <alignment horizontal="center" vertical="center" wrapText="1"/>
    </xf>
    <xf numFmtId="0" fontId="172" fillId="0" borderId="1" xfId="57" quotePrefix="1" applyFont="1" applyFill="1" applyBorder="1" applyAlignment="1">
      <alignment horizontal="center" vertical="center" wrapText="1"/>
    </xf>
    <xf numFmtId="0" fontId="32" fillId="0" borderId="4" xfId="35" applyFont="1" applyFill="1" applyBorder="1" applyAlignment="1">
      <alignment vertical="center" wrapText="1"/>
    </xf>
    <xf numFmtId="172" fontId="172" fillId="0" borderId="4" xfId="12" applyNumberFormat="1" applyFont="1" applyFill="1" applyBorder="1" applyAlignment="1">
      <alignment horizontal="center" vertical="center" wrapText="1"/>
    </xf>
    <xf numFmtId="14" fontId="172" fillId="0" borderId="1" xfId="3" applyNumberFormat="1" applyFont="1" applyFill="1" applyBorder="1" applyAlignment="1">
      <alignment horizontal="center" vertical="center" wrapText="1"/>
    </xf>
    <xf numFmtId="0" fontId="172" fillId="0" borderId="1" xfId="45" applyFont="1" applyFill="1" applyBorder="1" applyAlignment="1">
      <alignment horizontal="center" vertical="center" wrapText="1"/>
    </xf>
    <xf numFmtId="0" fontId="173" fillId="0" borderId="1" xfId="42" quotePrefix="1" applyFont="1" applyFill="1" applyBorder="1" applyAlignment="1">
      <alignment horizontal="center" vertical="center" wrapText="1"/>
    </xf>
    <xf numFmtId="3" fontId="173" fillId="0" borderId="1" xfId="54" quotePrefix="1" applyNumberFormat="1" applyFont="1" applyFill="1" applyBorder="1" applyAlignment="1">
      <alignment horizontal="right" vertical="center" wrapText="1"/>
    </xf>
    <xf numFmtId="3" fontId="172" fillId="0" borderId="1" xfId="1" applyNumberFormat="1" applyFont="1" applyFill="1" applyBorder="1" applyAlignment="1">
      <alignment horizontal="center" vertical="center" wrapText="1"/>
    </xf>
    <xf numFmtId="169" fontId="172" fillId="0" borderId="1" xfId="7" applyNumberFormat="1" applyFont="1" applyFill="1" applyBorder="1" applyAlignment="1">
      <alignment horizontal="center" vertical="center" wrapText="1"/>
    </xf>
    <xf numFmtId="3" fontId="31" fillId="0" borderId="1" xfId="16" applyNumberFormat="1" applyFont="1" applyFill="1" applyBorder="1" applyAlignment="1">
      <alignment horizontal="right" vertical="center" wrapText="1"/>
    </xf>
    <xf numFmtId="3" fontId="167" fillId="0" borderId="1" xfId="54" applyNumberFormat="1" applyFont="1" applyFill="1" applyBorder="1" applyAlignment="1">
      <alignment horizontal="right" vertical="center"/>
    </xf>
    <xf numFmtId="1" fontId="167" fillId="0" borderId="1" xfId="54" applyNumberFormat="1" applyFont="1" applyFill="1" applyBorder="1" applyAlignment="1">
      <alignment horizontal="right" vertical="center"/>
    </xf>
    <xf numFmtId="1" fontId="167" fillId="0" borderId="0" xfId="54" applyNumberFormat="1" applyFont="1" applyFill="1" applyBorder="1" applyAlignment="1">
      <alignment horizontal="right" vertical="center"/>
    </xf>
    <xf numFmtId="3" fontId="172" fillId="0" borderId="1" xfId="54" quotePrefix="1" applyNumberFormat="1" applyFont="1" applyFill="1" applyBorder="1" applyAlignment="1">
      <alignment horizontal="right" vertical="center" wrapText="1"/>
    </xf>
    <xf numFmtId="0" fontId="172" fillId="0" borderId="37" xfId="42" quotePrefix="1" applyFont="1" applyFill="1" applyBorder="1" applyAlignment="1">
      <alignment horizontal="center" vertical="center" wrapText="1"/>
    </xf>
    <xf numFmtId="3" fontId="172" fillId="0" borderId="37" xfId="0" applyNumberFormat="1" applyFont="1" applyFill="1" applyBorder="1" applyAlignment="1">
      <alignment horizontal="center" vertical="center" wrapText="1"/>
    </xf>
    <xf numFmtId="1" fontId="172" fillId="0" borderId="37" xfId="54" applyNumberFormat="1" applyFont="1" applyFill="1" applyBorder="1" applyAlignment="1">
      <alignment horizontal="center" vertical="center" wrapText="1"/>
    </xf>
    <xf numFmtId="1" fontId="173" fillId="0" borderId="37" xfId="54" applyNumberFormat="1" applyFont="1" applyFill="1" applyBorder="1" applyAlignment="1">
      <alignment horizontal="center" vertical="center" wrapText="1"/>
    </xf>
    <xf numFmtId="3" fontId="31" fillId="0" borderId="37" xfId="54" quotePrefix="1" applyNumberFormat="1" applyFont="1" applyFill="1" applyBorder="1" applyAlignment="1">
      <alignment vertical="center" wrapText="1"/>
    </xf>
    <xf numFmtId="3" fontId="172" fillId="0" borderId="37" xfId="54" applyNumberFormat="1" applyFont="1" applyFill="1" applyBorder="1" applyAlignment="1">
      <alignment horizontal="center" vertical="center" wrapText="1"/>
    </xf>
    <xf numFmtId="3" fontId="172" fillId="0" borderId="6" xfId="54" quotePrefix="1" applyNumberFormat="1" applyFont="1" applyFill="1" applyBorder="1" applyAlignment="1">
      <alignment horizontal="center" vertical="center" wrapText="1"/>
    </xf>
    <xf numFmtId="3" fontId="32" fillId="0" borderId="6" xfId="54" quotePrefix="1" applyNumberFormat="1" applyFont="1" applyFill="1" applyBorder="1" applyAlignment="1">
      <alignment horizontal="center" vertical="center" wrapText="1"/>
    </xf>
    <xf numFmtId="3" fontId="32" fillId="0" borderId="6" xfId="54" applyNumberFormat="1" applyFont="1" applyFill="1" applyBorder="1" applyAlignment="1">
      <alignment horizontal="center" vertical="center" wrapText="1"/>
    </xf>
    <xf numFmtId="1" fontId="32" fillId="0" borderId="6" xfId="54" applyNumberFormat="1" applyFont="1" applyFill="1" applyBorder="1" applyAlignment="1">
      <alignment horizontal="center" vertical="center" wrapText="1"/>
    </xf>
    <xf numFmtId="1" fontId="193" fillId="0" borderId="1" xfId="54" applyNumberFormat="1" applyFont="1" applyFill="1" applyBorder="1" applyAlignment="1">
      <alignment horizontal="center" vertical="center" wrapText="1"/>
    </xf>
    <xf numFmtId="3" fontId="173" fillId="0" borderId="1" xfId="54" applyNumberFormat="1" applyFont="1" applyFill="1" applyBorder="1" applyAlignment="1">
      <alignment horizontal="center" vertical="center"/>
    </xf>
    <xf numFmtId="0" fontId="173" fillId="0" borderId="1" xfId="57" quotePrefix="1" applyFont="1" applyFill="1" applyBorder="1" applyAlignment="1">
      <alignment horizontal="center" vertical="center" wrapText="1"/>
    </xf>
    <xf numFmtId="1" fontId="167" fillId="0" borderId="1" xfId="54" applyNumberFormat="1" applyFont="1" applyFill="1" applyBorder="1" applyAlignment="1">
      <alignment horizontal="center" vertical="center" wrapText="1"/>
    </xf>
    <xf numFmtId="1" fontId="173" fillId="0" borderId="1" xfId="54" applyNumberFormat="1" applyFont="1" applyFill="1" applyBorder="1" applyAlignment="1">
      <alignment horizontal="right" vertical="center"/>
    </xf>
    <xf numFmtId="1" fontId="172" fillId="0" borderId="1" xfId="54" quotePrefix="1" applyNumberFormat="1" applyFont="1" applyFill="1" applyBorder="1" applyAlignment="1">
      <alignment horizontal="center" vertical="center" wrapText="1"/>
    </xf>
    <xf numFmtId="1" fontId="31" fillId="0" borderId="1" xfId="54" applyNumberFormat="1" applyFont="1" applyFill="1" applyBorder="1" applyAlignment="1">
      <alignment horizontal="center" vertical="center" wrapText="1"/>
    </xf>
    <xf numFmtId="1" fontId="31" fillId="0" borderId="1" xfId="54" quotePrefix="1" applyNumberFormat="1" applyFont="1" applyFill="1" applyBorder="1" applyAlignment="1">
      <alignment horizontal="center" vertical="center" wrapText="1"/>
    </xf>
    <xf numFmtId="3" fontId="31" fillId="0" borderId="1" xfId="54" applyNumberFormat="1" applyFont="1" applyFill="1" applyBorder="1" applyAlignment="1">
      <alignment horizontal="right" vertical="center"/>
    </xf>
    <xf numFmtId="3" fontId="31" fillId="0" borderId="1" xfId="0" applyNumberFormat="1" applyFont="1" applyFill="1" applyBorder="1" applyAlignment="1">
      <alignment vertical="center"/>
    </xf>
    <xf numFmtId="1" fontId="174" fillId="0" borderId="1" xfId="54" applyNumberFormat="1" applyFont="1" applyFill="1" applyBorder="1" applyAlignment="1">
      <alignment horizontal="right" vertical="center"/>
    </xf>
    <xf numFmtId="1" fontId="194" fillId="0" borderId="3" xfId="54" applyNumberFormat="1" applyFont="1" applyFill="1" applyBorder="1" applyAlignment="1">
      <alignment vertical="center"/>
    </xf>
    <xf numFmtId="1" fontId="194" fillId="0" borderId="3" xfId="54" applyNumberFormat="1" applyFont="1" applyFill="1" applyBorder="1" applyAlignment="1">
      <alignment vertical="center" wrapText="1"/>
    </xf>
    <xf numFmtId="1" fontId="195" fillId="0" borderId="0" xfId="54" applyNumberFormat="1" applyFont="1" applyFill="1" applyAlignment="1">
      <alignment vertical="center" wrapText="1"/>
    </xf>
    <xf numFmtId="1" fontId="194" fillId="0" borderId="0" xfId="54" applyNumberFormat="1" applyFont="1" applyFill="1" applyBorder="1" applyAlignment="1">
      <alignment vertical="center" wrapText="1"/>
    </xf>
    <xf numFmtId="3" fontId="195" fillId="0" borderId="0" xfId="54" applyNumberFormat="1" applyFont="1" applyFill="1" applyBorder="1" applyAlignment="1">
      <alignment horizontal="center" vertical="center" wrapText="1"/>
    </xf>
    <xf numFmtId="3" fontId="196" fillId="0" borderId="1" xfId="54" applyNumberFormat="1" applyFont="1" applyFill="1" applyBorder="1" applyAlignment="1">
      <alignment horizontal="center" vertical="center" wrapText="1"/>
    </xf>
    <xf numFmtId="3" fontId="198" fillId="0" borderId="1" xfId="54" applyNumberFormat="1" applyFont="1" applyFill="1" applyBorder="1" applyAlignment="1">
      <alignment horizontal="center" vertical="center" wrapText="1"/>
    </xf>
    <xf numFmtId="3" fontId="195" fillId="0" borderId="1" xfId="54" quotePrefix="1" applyNumberFormat="1" applyFont="1" applyFill="1" applyBorder="1" applyAlignment="1">
      <alignment horizontal="center" vertical="center" wrapText="1"/>
    </xf>
    <xf numFmtId="3" fontId="195" fillId="0" borderId="0" xfId="54" applyNumberFormat="1" applyFont="1" applyFill="1" applyBorder="1" applyAlignment="1">
      <alignment vertical="center" wrapText="1"/>
    </xf>
    <xf numFmtId="3" fontId="196" fillId="0" borderId="1" xfId="54" quotePrefix="1" applyNumberFormat="1" applyFont="1" applyFill="1" applyBorder="1" applyAlignment="1">
      <alignment horizontal="center" vertical="center" wrapText="1"/>
    </xf>
    <xf numFmtId="49" fontId="196" fillId="0" borderId="1" xfId="54" applyNumberFormat="1" applyFont="1" applyFill="1" applyBorder="1" applyAlignment="1">
      <alignment horizontal="center" vertical="center"/>
    </xf>
    <xf numFmtId="1" fontId="196" fillId="0" borderId="1" xfId="54" applyNumberFormat="1" applyFont="1" applyFill="1" applyBorder="1" applyAlignment="1">
      <alignment horizontal="left" vertical="center" wrapText="1"/>
    </xf>
    <xf numFmtId="1" fontId="196" fillId="0" borderId="1" xfId="54" applyNumberFormat="1" applyFont="1" applyFill="1" applyBorder="1" applyAlignment="1">
      <alignment horizontal="center" vertical="center" wrapText="1"/>
    </xf>
    <xf numFmtId="3" fontId="199" fillId="0" borderId="1" xfId="54" quotePrefix="1" applyNumberFormat="1" applyFont="1" applyFill="1" applyBorder="1" applyAlignment="1">
      <alignment horizontal="center" vertical="center" wrapText="1"/>
    </xf>
    <xf numFmtId="1" fontId="200" fillId="0" borderId="1" xfId="54" applyNumberFormat="1" applyFont="1" applyFill="1" applyBorder="1" applyAlignment="1">
      <alignment horizontal="right" vertical="center"/>
    </xf>
    <xf numFmtId="1" fontId="200" fillId="0" borderId="0" xfId="54" applyNumberFormat="1" applyFont="1" applyFill="1" applyAlignment="1">
      <alignment vertical="center"/>
    </xf>
    <xf numFmtId="3" fontId="199" fillId="0" borderId="1" xfId="54" quotePrefix="1" applyNumberFormat="1" applyFont="1" applyFill="1" applyBorder="1" applyAlignment="1">
      <alignment horizontal="right" vertical="center" wrapText="1"/>
    </xf>
    <xf numFmtId="1" fontId="196" fillId="0" borderId="0" xfId="54" applyNumberFormat="1" applyFont="1" applyFill="1" applyBorder="1" applyAlignment="1">
      <alignment horizontal="right" vertical="center"/>
    </xf>
    <xf numFmtId="1" fontId="196" fillId="0" borderId="0" xfId="54" applyNumberFormat="1" applyFont="1" applyFill="1" applyAlignment="1">
      <alignment vertical="center"/>
    </xf>
    <xf numFmtId="1" fontId="196" fillId="0" borderId="1" xfId="54" applyNumberFormat="1" applyFont="1" applyFill="1" applyBorder="1" applyAlignment="1">
      <alignment vertical="center" wrapText="1"/>
    </xf>
    <xf numFmtId="1" fontId="198" fillId="0" borderId="1" xfId="54" applyNumberFormat="1" applyFont="1" applyFill="1" applyBorder="1" applyAlignment="1">
      <alignment vertical="center" wrapText="1"/>
    </xf>
    <xf numFmtId="2" fontId="196" fillId="0" borderId="0" xfId="54" applyNumberFormat="1" applyFont="1" applyFill="1" applyAlignment="1">
      <alignment vertical="center"/>
    </xf>
    <xf numFmtId="4" fontId="199" fillId="0" borderId="1" xfId="54" quotePrefix="1" applyNumberFormat="1" applyFont="1" applyFill="1" applyBorder="1" applyAlignment="1">
      <alignment horizontal="center" vertical="center" wrapText="1"/>
    </xf>
    <xf numFmtId="1" fontId="195" fillId="0" borderId="1" xfId="54" applyNumberFormat="1" applyFont="1" applyFill="1" applyBorder="1" applyAlignment="1">
      <alignment horizontal="right" vertical="center"/>
    </xf>
    <xf numFmtId="0" fontId="196" fillId="0" borderId="1" xfId="42" applyFont="1" applyFill="1" applyBorder="1" applyAlignment="1">
      <alignment horizontal="center" vertical="center" wrapText="1"/>
    </xf>
    <xf numFmtId="0" fontId="196" fillId="0" borderId="1" xfId="42" applyFont="1" applyFill="1" applyBorder="1" applyAlignment="1">
      <alignment vertical="center" wrapText="1"/>
    </xf>
    <xf numFmtId="3" fontId="201" fillId="0" borderId="1" xfId="0" applyNumberFormat="1" applyFont="1" applyFill="1" applyBorder="1" applyAlignment="1">
      <alignment vertical="center"/>
    </xf>
    <xf numFmtId="3" fontId="199" fillId="0" borderId="1" xfId="0" applyNumberFormat="1" applyFont="1" applyFill="1" applyBorder="1" applyAlignment="1">
      <alignment vertical="center"/>
    </xf>
    <xf numFmtId="172" fontId="195" fillId="0" borderId="1" xfId="12" applyNumberFormat="1" applyFont="1" applyFill="1" applyBorder="1" applyAlignment="1">
      <alignment horizontal="center" vertical="center" wrapText="1"/>
    </xf>
    <xf numFmtId="1" fontId="196" fillId="2" borderId="0" xfId="54" applyNumberFormat="1" applyFont="1" applyFill="1" applyAlignment="1">
      <alignment vertical="center"/>
    </xf>
    <xf numFmtId="49" fontId="196" fillId="0" borderId="1" xfId="54" quotePrefix="1" applyNumberFormat="1" applyFont="1" applyFill="1" applyBorder="1" applyAlignment="1">
      <alignment horizontal="center" vertical="center"/>
    </xf>
    <xf numFmtId="3" fontId="199" fillId="0" borderId="1" xfId="54" quotePrefix="1" applyNumberFormat="1" applyFont="1" applyFill="1" applyBorder="1" applyAlignment="1">
      <alignment vertical="center" wrapText="1"/>
    </xf>
    <xf numFmtId="1" fontId="198" fillId="0" borderId="1" xfId="54" applyNumberFormat="1" applyFont="1" applyFill="1" applyBorder="1" applyAlignment="1">
      <alignment horizontal="center" vertical="center" wrapText="1"/>
    </xf>
    <xf numFmtId="1" fontId="198" fillId="0" borderId="1" xfId="54" applyNumberFormat="1" applyFont="1" applyFill="1" applyBorder="1" applyAlignment="1">
      <alignment horizontal="right" vertical="center"/>
    </xf>
    <xf numFmtId="1" fontId="198" fillId="0" borderId="0" xfId="54" applyNumberFormat="1" applyFont="1" applyFill="1" applyAlignment="1">
      <alignment vertical="center"/>
    </xf>
    <xf numFmtId="0" fontId="195" fillId="0" borderId="1" xfId="42" quotePrefix="1" applyFont="1" applyFill="1" applyBorder="1" applyAlignment="1">
      <alignment horizontal="center" vertical="center" wrapText="1"/>
    </xf>
    <xf numFmtId="0" fontId="202" fillId="0" borderId="1" xfId="1" applyFont="1" applyFill="1" applyBorder="1" applyAlignment="1">
      <alignment vertical="center" wrapText="1"/>
    </xf>
    <xf numFmtId="0" fontId="195" fillId="0" borderId="1" xfId="42" applyFont="1" applyFill="1" applyBorder="1" applyAlignment="1">
      <alignment horizontal="center" vertical="center"/>
    </xf>
    <xf numFmtId="1" fontId="195" fillId="0" borderId="1" xfId="54" applyNumberFormat="1" applyFont="1" applyFill="1" applyBorder="1" applyAlignment="1">
      <alignment horizontal="center" vertical="center" wrapText="1"/>
    </xf>
    <xf numFmtId="0" fontId="195" fillId="0" borderId="1" xfId="1" applyFont="1" applyFill="1" applyBorder="1" applyAlignment="1">
      <alignment horizontal="center" vertical="center" wrapText="1"/>
    </xf>
    <xf numFmtId="3" fontId="203" fillId="0" borderId="1" xfId="54" quotePrefix="1" applyNumberFormat="1" applyFont="1" applyFill="1" applyBorder="1" applyAlignment="1">
      <alignment vertical="center" wrapText="1"/>
    </xf>
    <xf numFmtId="1" fontId="195" fillId="0" borderId="0" xfId="54" applyNumberFormat="1" applyFont="1" applyFill="1" applyAlignment="1">
      <alignment vertical="center"/>
    </xf>
    <xf numFmtId="0" fontId="195" fillId="0" borderId="1" xfId="42" applyFont="1" applyFill="1" applyBorder="1" applyAlignment="1">
      <alignment horizontal="center" vertical="center" wrapText="1"/>
    </xf>
    <xf numFmtId="49" fontId="195" fillId="0" borderId="1" xfId="54" quotePrefix="1" applyNumberFormat="1" applyFont="1" applyFill="1" applyBorder="1" applyAlignment="1">
      <alignment horizontal="center" vertical="center"/>
    </xf>
    <xf numFmtId="0" fontId="202" fillId="0" borderId="1" xfId="3" applyFont="1" applyFill="1" applyBorder="1" applyAlignment="1">
      <alignment vertical="center" wrapText="1"/>
    </xf>
    <xf numFmtId="0" fontId="195" fillId="0" borderId="1" xfId="1" applyFont="1" applyFill="1" applyBorder="1" applyAlignment="1">
      <alignment vertical="center" wrapText="1"/>
    </xf>
    <xf numFmtId="49" fontId="198" fillId="0" borderId="1" xfId="54" applyNumberFormat="1" applyFont="1" applyFill="1" applyBorder="1" applyAlignment="1">
      <alignment horizontal="center" vertical="center"/>
    </xf>
    <xf numFmtId="1" fontId="194" fillId="0" borderId="1" xfId="54" applyNumberFormat="1" applyFont="1" applyFill="1" applyBorder="1" applyAlignment="1">
      <alignment horizontal="center" vertical="center" wrapText="1"/>
    </xf>
    <xf numFmtId="3" fontId="204" fillId="0" borderId="1" xfId="54" quotePrefix="1" applyNumberFormat="1" applyFont="1" applyFill="1" applyBorder="1" applyAlignment="1">
      <alignment vertical="center" wrapText="1"/>
    </xf>
    <xf numFmtId="1" fontId="194" fillId="0" borderId="1" xfId="54" applyNumberFormat="1" applyFont="1" applyFill="1" applyBorder="1" applyAlignment="1">
      <alignment horizontal="right" vertical="center"/>
    </xf>
    <xf numFmtId="1" fontId="194" fillId="0" borderId="0" xfId="54" applyNumberFormat="1" applyFont="1" applyFill="1" applyAlignment="1">
      <alignment vertical="center"/>
    </xf>
    <xf numFmtId="0" fontId="202" fillId="0" borderId="1" xfId="42" applyFont="1" applyFill="1" applyBorder="1" applyAlignment="1">
      <alignment vertical="center" wrapText="1"/>
    </xf>
    <xf numFmtId="0" fontId="202" fillId="0" borderId="1" xfId="42" applyNumberFormat="1" applyFont="1" applyFill="1" applyBorder="1" applyAlignment="1">
      <alignment vertical="center" wrapText="1"/>
    </xf>
    <xf numFmtId="0" fontId="205" fillId="0" borderId="0" xfId="0" applyFont="1" applyFill="1"/>
    <xf numFmtId="49" fontId="202" fillId="0" borderId="1" xfId="1" applyNumberFormat="1" applyFont="1" applyFill="1" applyBorder="1" applyAlignment="1">
      <alignment vertical="center" wrapText="1"/>
    </xf>
    <xf numFmtId="14" fontId="195" fillId="0" borderId="1" xfId="42" applyNumberFormat="1" applyFont="1" applyFill="1" applyBorder="1" applyAlignment="1">
      <alignment horizontal="center" vertical="center" wrapText="1"/>
    </xf>
    <xf numFmtId="1" fontId="196" fillId="0" borderId="1" xfId="54" applyNumberFormat="1" applyFont="1" applyFill="1" applyBorder="1" applyAlignment="1">
      <alignment horizontal="center" vertical="center"/>
    </xf>
    <xf numFmtId="1" fontId="203" fillId="0" borderId="1" xfId="54" applyNumberFormat="1" applyFont="1" applyFill="1" applyBorder="1" applyAlignment="1">
      <alignment horizontal="right" vertical="center"/>
    </xf>
    <xf numFmtId="3" fontId="195" fillId="0" borderId="1" xfId="54" applyNumberFormat="1" applyFont="1" applyFill="1" applyBorder="1" applyAlignment="1">
      <alignment horizontal="center" vertical="center" wrapText="1"/>
    </xf>
    <xf numFmtId="172" fontId="195" fillId="0" borderId="1" xfId="12" applyNumberFormat="1" applyFont="1" applyFill="1" applyBorder="1" applyAlignment="1">
      <alignment vertical="center" wrapText="1"/>
    </xf>
    <xf numFmtId="1" fontId="204" fillId="0" borderId="1" xfId="54" applyNumberFormat="1" applyFont="1" applyFill="1" applyBorder="1" applyAlignment="1">
      <alignment horizontal="right" vertical="center"/>
    </xf>
    <xf numFmtId="1" fontId="198" fillId="2" borderId="0" xfId="54" applyNumberFormat="1" applyFont="1" applyFill="1" applyAlignment="1">
      <alignment vertical="center"/>
    </xf>
    <xf numFmtId="2" fontId="202" fillId="0" borderId="1" xfId="1" applyNumberFormat="1" applyFont="1" applyFill="1" applyBorder="1" applyAlignment="1">
      <alignment vertical="center" wrapText="1"/>
    </xf>
    <xf numFmtId="1" fontId="195" fillId="0" borderId="1" xfId="14" applyNumberFormat="1" applyFont="1" applyFill="1" applyBorder="1" applyAlignment="1">
      <alignment horizontal="center" vertical="center" wrapText="1"/>
    </xf>
    <xf numFmtId="173" fontId="195" fillId="0" borderId="1" xfId="30" applyFont="1" applyFill="1" applyBorder="1" applyAlignment="1">
      <alignment horizontal="center" vertical="center" wrapText="1"/>
    </xf>
    <xf numFmtId="0" fontId="196" fillId="0" borderId="1" xfId="42" applyFont="1" applyFill="1" applyBorder="1" applyAlignment="1">
      <alignment horizontal="center" vertical="center"/>
    </xf>
    <xf numFmtId="172" fontId="195" fillId="0" borderId="1" xfId="12" applyNumberFormat="1" applyFont="1" applyFill="1" applyBorder="1" applyAlignment="1">
      <alignment horizontal="left" vertical="center"/>
    </xf>
    <xf numFmtId="172" fontId="195" fillId="0" borderId="1" xfId="12" applyNumberFormat="1" applyFont="1" applyFill="1" applyBorder="1" applyAlignment="1">
      <alignment horizontal="center" vertical="center"/>
    </xf>
    <xf numFmtId="1" fontId="206" fillId="0" borderId="0" xfId="54" applyNumberFormat="1" applyFont="1" applyFill="1" applyAlignment="1">
      <alignment vertical="center"/>
    </xf>
    <xf numFmtId="0" fontId="207" fillId="0" borderId="1" xfId="42" applyFont="1" applyFill="1" applyBorder="1" applyAlignment="1">
      <alignment horizontal="center" vertical="center" wrapText="1"/>
    </xf>
    <xf numFmtId="0" fontId="207" fillId="0" borderId="1" xfId="42" applyFont="1" applyFill="1" applyBorder="1" applyAlignment="1">
      <alignment vertical="center" wrapText="1"/>
    </xf>
    <xf numFmtId="172" fontId="196" fillId="0" borderId="1" xfId="12" applyNumberFormat="1" applyFont="1" applyFill="1" applyBorder="1" applyAlignment="1">
      <alignment horizontal="center" vertical="center" wrapText="1"/>
    </xf>
    <xf numFmtId="1" fontId="196" fillId="28" borderId="0" xfId="54" applyNumberFormat="1" applyFont="1" applyFill="1" applyAlignment="1">
      <alignment vertical="center"/>
    </xf>
    <xf numFmtId="3" fontId="208" fillId="0" borderId="1" xfId="54" quotePrefix="1" applyNumberFormat="1" applyFont="1" applyFill="1" applyBorder="1" applyAlignment="1">
      <alignment vertical="center" wrapText="1"/>
    </xf>
    <xf numFmtId="49" fontId="198" fillId="0" borderId="1" xfId="54" quotePrefix="1" applyNumberFormat="1" applyFont="1" applyFill="1" applyBorder="1" applyAlignment="1">
      <alignment horizontal="center" vertical="center"/>
    </xf>
    <xf numFmtId="1" fontId="195" fillId="0" borderId="1" xfId="55" applyNumberFormat="1" applyFont="1" applyFill="1" applyBorder="1" applyAlignment="1">
      <alignment horizontal="center" vertical="center" wrapText="1"/>
    </xf>
    <xf numFmtId="0" fontId="202" fillId="0" borderId="1" xfId="35" applyFont="1" applyFill="1" applyBorder="1" applyAlignment="1">
      <alignment vertical="center" wrapText="1"/>
    </xf>
    <xf numFmtId="3" fontId="202" fillId="0" borderId="1" xfId="54" quotePrefix="1" applyNumberFormat="1" applyFont="1" applyFill="1" applyBorder="1" applyAlignment="1">
      <alignment horizontal="center" vertical="center" wrapText="1"/>
    </xf>
    <xf numFmtId="1" fontId="195" fillId="27" borderId="0" xfId="54" applyNumberFormat="1" applyFont="1" applyFill="1" applyAlignment="1">
      <alignment vertical="center"/>
    </xf>
    <xf numFmtId="1" fontId="195" fillId="0" borderId="1" xfId="54" applyNumberFormat="1" applyFont="1" applyFill="1" applyBorder="1" applyAlignment="1">
      <alignment vertical="center" wrapText="1"/>
    </xf>
    <xf numFmtId="0" fontId="195" fillId="0" borderId="1" xfId="1" applyNumberFormat="1" applyFont="1" applyFill="1" applyBorder="1" applyAlignment="1">
      <alignment horizontal="center" vertical="center" wrapText="1"/>
    </xf>
    <xf numFmtId="0" fontId="195" fillId="0" borderId="1" xfId="2" applyFont="1" applyFill="1" applyBorder="1" applyAlignment="1">
      <alignment horizontal="left" vertical="center" wrapText="1"/>
    </xf>
    <xf numFmtId="0" fontId="202" fillId="0" borderId="4" xfId="42" applyFont="1" applyFill="1" applyBorder="1" applyAlignment="1">
      <alignment horizontal="center" vertical="center" wrapText="1"/>
    </xf>
    <xf numFmtId="0" fontId="202" fillId="0" borderId="4" xfId="42" applyFont="1" applyFill="1" applyBorder="1" applyAlignment="1">
      <alignment vertical="center" wrapText="1"/>
    </xf>
    <xf numFmtId="0" fontId="202" fillId="0" borderId="13" xfId="42" applyFont="1" applyFill="1" applyBorder="1" applyAlignment="1">
      <alignment vertical="center" wrapText="1"/>
    </xf>
    <xf numFmtId="0" fontId="195" fillId="0" borderId="4" xfId="1" applyFont="1" applyFill="1" applyBorder="1" applyAlignment="1">
      <alignment horizontal="center" vertical="center" wrapText="1"/>
    </xf>
    <xf numFmtId="0" fontId="202" fillId="0" borderId="1" xfId="42" applyFont="1" applyFill="1" applyBorder="1" applyAlignment="1">
      <alignment horizontal="center" vertical="center" wrapText="1"/>
    </xf>
    <xf numFmtId="175" fontId="202" fillId="0" borderId="1" xfId="21" quotePrefix="1" applyNumberFormat="1" applyFont="1" applyFill="1" applyBorder="1" applyAlignment="1">
      <alignment horizontal="center" vertical="center" wrapText="1"/>
    </xf>
    <xf numFmtId="0" fontId="173" fillId="0" borderId="0" xfId="0" applyFont="1" applyAlignment="1">
      <alignment horizontal="center" vertical="center"/>
    </xf>
    <xf numFmtId="3" fontId="173" fillId="0" borderId="37" xfId="2424" applyNumberFormat="1" applyFont="1" applyFill="1" applyBorder="1" applyAlignment="1">
      <alignment horizontal="center" vertical="center" wrapText="1"/>
    </xf>
    <xf numFmtId="3" fontId="173" fillId="0" borderId="38" xfId="2424" applyNumberFormat="1" applyFont="1" applyFill="1" applyBorder="1" applyAlignment="1">
      <alignment horizontal="center" vertical="center" wrapText="1"/>
    </xf>
    <xf numFmtId="3" fontId="173" fillId="0" borderId="9" xfId="2424" applyNumberFormat="1" applyFont="1" applyFill="1" applyBorder="1" applyAlignment="1">
      <alignment horizontal="center" vertical="center" wrapText="1"/>
    </xf>
    <xf numFmtId="3" fontId="173" fillId="0" borderId="10" xfId="2424" applyNumberFormat="1" applyFont="1" applyFill="1" applyBorder="1" applyAlignment="1">
      <alignment horizontal="center" vertical="center" wrapText="1"/>
    </xf>
    <xf numFmtId="1" fontId="177" fillId="0" borderId="37" xfId="2424" applyNumberFormat="1" applyFont="1" applyFill="1" applyBorder="1" applyAlignment="1">
      <alignment horizontal="left" vertical="center"/>
    </xf>
    <xf numFmtId="1" fontId="177" fillId="0" borderId="37" xfId="54" applyNumberFormat="1" applyFont="1" applyFill="1" applyBorder="1" applyAlignment="1">
      <alignment horizontal="center" vertical="center"/>
    </xf>
    <xf numFmtId="1" fontId="173" fillId="0" borderId="37" xfId="2424" applyNumberFormat="1" applyFont="1" applyFill="1" applyBorder="1" applyAlignment="1">
      <alignment horizontal="center" vertical="center"/>
    </xf>
    <xf numFmtId="1" fontId="183" fillId="29" borderId="0" xfId="2424" applyNumberFormat="1" applyFont="1" applyFill="1" applyAlignment="1">
      <alignment horizontal="right" vertical="center"/>
    </xf>
    <xf numFmtId="1" fontId="182" fillId="29" borderId="0" xfId="2424" applyNumberFormat="1" applyFont="1" applyFill="1" applyAlignment="1">
      <alignment horizontal="center" vertical="center" wrapText="1"/>
    </xf>
    <xf numFmtId="1" fontId="173" fillId="0" borderId="0" xfId="2424" applyNumberFormat="1" applyFont="1" applyFill="1" applyBorder="1" applyAlignment="1">
      <alignment horizontal="center" vertical="center" wrapText="1"/>
    </xf>
    <xf numFmtId="1" fontId="177" fillId="0" borderId="3" xfId="2424" applyNumberFormat="1" applyFont="1" applyFill="1" applyBorder="1" applyAlignment="1">
      <alignment horizontal="right" vertical="center"/>
    </xf>
    <xf numFmtId="1" fontId="177" fillId="0" borderId="0" xfId="54" applyNumberFormat="1" applyFont="1" applyFill="1" applyAlignment="1">
      <alignment horizontal="left" vertical="center"/>
    </xf>
    <xf numFmtId="3" fontId="196" fillId="0" borderId="1" xfId="54" applyNumberFormat="1" applyFont="1" applyFill="1" applyBorder="1" applyAlignment="1">
      <alignment horizontal="center" vertical="center" wrapText="1"/>
    </xf>
    <xf numFmtId="3" fontId="196" fillId="0" borderId="5" xfId="54" applyNumberFormat="1" applyFont="1" applyFill="1" applyBorder="1" applyAlignment="1">
      <alignment horizontal="center" vertical="center" wrapText="1"/>
    </xf>
    <xf numFmtId="3" fontId="196" fillId="0" borderId="13" xfId="54" applyNumberFormat="1" applyFont="1" applyFill="1" applyBorder="1" applyAlignment="1">
      <alignment horizontal="center" vertical="center" wrapText="1"/>
    </xf>
    <xf numFmtId="3" fontId="196" fillId="0" borderId="11" xfId="54" applyNumberFormat="1" applyFont="1" applyFill="1" applyBorder="1" applyAlignment="1">
      <alignment horizontal="center" vertical="center" wrapText="1"/>
    </xf>
    <xf numFmtId="1" fontId="196" fillId="0" borderId="1" xfId="54" applyNumberFormat="1" applyFont="1" applyFill="1" applyBorder="1" applyAlignment="1">
      <alignment horizontal="center" vertical="center"/>
    </xf>
    <xf numFmtId="3" fontId="198" fillId="0" borderId="1" xfId="54" applyNumberFormat="1" applyFont="1" applyFill="1" applyBorder="1" applyAlignment="1">
      <alignment horizontal="center" vertical="center" wrapText="1"/>
    </xf>
    <xf numFmtId="1" fontId="5" fillId="0" borderId="0" xfId="54" applyNumberFormat="1" applyFont="1" applyFill="1" applyAlignment="1">
      <alignment horizontal="center" vertical="center" wrapText="1"/>
    </xf>
    <xf numFmtId="1" fontId="8" fillId="0" borderId="0" xfId="54" applyNumberFormat="1" applyFont="1" applyFill="1" applyAlignment="1">
      <alignment horizontal="center" vertical="center" wrapText="1"/>
    </xf>
    <xf numFmtId="1" fontId="173" fillId="0" borderId="0" xfId="54" applyNumberFormat="1" applyFont="1" applyFill="1" applyAlignment="1">
      <alignment horizontal="center" vertical="center" wrapText="1"/>
    </xf>
    <xf numFmtId="1" fontId="177" fillId="0" borderId="0" xfId="54" applyNumberFormat="1" applyFont="1" applyFill="1" applyAlignment="1">
      <alignment horizontal="center" vertical="center" wrapText="1"/>
    </xf>
    <xf numFmtId="1" fontId="8" fillId="0" borderId="0" xfId="54" applyNumberFormat="1" applyFont="1" applyFill="1" applyAlignment="1">
      <alignment horizontal="left" vertical="center" wrapText="1"/>
    </xf>
    <xf numFmtId="3" fontId="196" fillId="0" borderId="8" xfId="54" applyNumberFormat="1" applyFont="1" applyFill="1" applyBorder="1" applyAlignment="1">
      <alignment horizontal="center" vertical="center" wrapText="1"/>
    </xf>
    <xf numFmtId="3" fontId="196" fillId="0" borderId="9" xfId="54" applyNumberFormat="1" applyFont="1" applyFill="1" applyBorder="1" applyAlignment="1">
      <alignment horizontal="center" vertical="center" wrapText="1"/>
    </xf>
    <xf numFmtId="3" fontId="196" fillId="0" borderId="10" xfId="54" applyNumberFormat="1" applyFont="1" applyFill="1" applyBorder="1" applyAlignment="1">
      <alignment horizontal="center" vertical="center" wrapText="1"/>
    </xf>
    <xf numFmtId="3" fontId="195" fillId="0" borderId="3" xfId="54" applyNumberFormat="1" applyFont="1" applyFill="1" applyBorder="1" applyAlignment="1">
      <alignment horizontal="center" vertical="center" wrapText="1"/>
    </xf>
    <xf numFmtId="1" fontId="4" fillId="0" borderId="5" xfId="54" applyNumberFormat="1" applyFont="1" applyFill="1" applyBorder="1" applyAlignment="1">
      <alignment horizontal="center" vertical="center" wrapText="1"/>
    </xf>
    <xf numFmtId="1" fontId="4" fillId="0" borderId="11" xfId="54" applyNumberFormat="1" applyFont="1" applyFill="1" applyBorder="1" applyAlignment="1">
      <alignment horizontal="center" vertical="center" wrapText="1"/>
    </xf>
    <xf numFmtId="1" fontId="177" fillId="0" borderId="12" xfId="54" applyNumberFormat="1" applyFont="1" applyFill="1" applyBorder="1" applyAlignment="1">
      <alignment horizontal="left" vertical="center"/>
    </xf>
    <xf numFmtId="0" fontId="170" fillId="0" borderId="47" xfId="0" applyFont="1" applyBorder="1" applyAlignment="1">
      <alignment horizontal="center" vertical="center" wrapText="1"/>
    </xf>
    <xf numFmtId="0" fontId="170" fillId="0" borderId="48" xfId="0" applyFont="1" applyBorder="1" applyAlignment="1">
      <alignment horizontal="center" vertical="center" wrapText="1"/>
    </xf>
    <xf numFmtId="0" fontId="170" fillId="0" borderId="43" xfId="0" applyFont="1" applyBorder="1" applyAlignment="1">
      <alignment horizontal="center" vertical="center" wrapText="1"/>
    </xf>
    <xf numFmtId="0" fontId="168" fillId="0" borderId="39" xfId="0" applyFont="1" applyBorder="1" applyAlignment="1">
      <alignment wrapText="1"/>
    </xf>
    <xf numFmtId="0" fontId="168" fillId="0" borderId="0" xfId="0" applyFont="1" applyBorder="1" applyAlignment="1">
      <alignment wrapText="1"/>
    </xf>
    <xf numFmtId="0" fontId="5" fillId="0" borderId="0" xfId="0" applyFont="1" applyAlignment="1">
      <alignment horizontal="center" vertical="center" wrapText="1"/>
    </xf>
    <xf numFmtId="0" fontId="170" fillId="0" borderId="1" xfId="0" applyFont="1" applyBorder="1" applyAlignment="1">
      <alignment horizontal="center" vertical="center" wrapText="1"/>
    </xf>
  </cellXfs>
  <cellStyles count="2432">
    <cellStyle name="_x0001_" xfId="61"/>
    <cellStyle name="          _x000d__x000a_shell=progman.exe_x000d__x000a_m" xfId="62"/>
    <cellStyle name="_x000d__x000a_JournalTemplate=C:\COMFO\CTALK\JOURSTD.TPL_x000d__x000a_LbStateAddress=3 3 0 251 1 89 2 311_x000d__x000a_LbStateJou" xfId="1"/>
    <cellStyle name="_x000d__x000a_JournalTemplate=C:\COMFO\CTALK\JOURSTD.TPL_x000d__x000a_LbStateAddress=3 3 0 251 1 89 2 311_x000d__x000a_LbStateJou 2" xfId="2"/>
    <cellStyle name="_x000d__x000a_JournalTemplate=C:\COMFO\CTALK\JOURSTD.TPL_x000d__x000a_LbStateAddress=3 3 0 251 1 89 2 311_x000d__x000a_LbStateJou 2 2" xfId="63"/>
    <cellStyle name="_x000d__x000a_JournalTemplate=C:\COMFO\CTALK\JOURSTD.TPL_x000d__x000a_LbStateAddress=3 3 0 251 1 89 2 311_x000d__x000a_LbStateJou 3" xfId="3"/>
    <cellStyle name="_x000d__x000a_JournalTemplate=C:\COMFO\CTALK\JOURSTD.TPL_x000d__x000a_LbStateAddress=3 3 0 251 1 89 2 311_x000d__x000a_LbStateJou 3 2" xfId="64"/>
    <cellStyle name="_x000d__x000a_JournalTemplate=C:\COMFO\CTALK\JOURSTD.TPL_x000d__x000a_LbStateAddress=3 3 0 251 1 89 2 311_x000d__x000a_LbStateJou 4" xfId="4"/>
    <cellStyle name="_x000d__x000a_JournalTemplate=C:\COMFO\CTALK\JOURSTD.TPL_x000d__x000a_LbStateAddress=3 3 0 251 1 89 2 311_x000d__x000a_LbStateJou 4 2" xfId="65"/>
    <cellStyle name="_x000d__x000a_JournalTemplate=C:\COMFO\CTALK\JOURSTD.TPL_x000d__x000a_LbStateAddress=3 3 0 251 1 89 2 311_x000d__x000a_LbStateJou 5" xfId="5"/>
    <cellStyle name="_x000d__x000a_JournalTemplate=C:\COMFO\CTALK\JOURSTD.TPL_x000d__x000a_LbStateAddress=3 3 0 251 1 89 2 311_x000d__x000a_LbStateJou_2_Mau Bieu De an 30a Nam Po (16-6-2014)" xfId="66"/>
    <cellStyle name="#,##0" xfId="67"/>
    <cellStyle name="#,##0 2" xfId="68"/>
    <cellStyle name="." xfId="69"/>
    <cellStyle name=".d©y" xfId="70"/>
    <cellStyle name="??" xfId="71"/>
    <cellStyle name="?? [0.00]_ Att. 1- Cover" xfId="72"/>
    <cellStyle name="?? [0]" xfId="73"/>
    <cellStyle name="?_x001d_??%U©÷u&amp;H©÷9_x0008_? s_x000a__x0007__x0001__x0001_" xfId="74"/>
    <cellStyle name="???? [0.00]_      " xfId="75"/>
    <cellStyle name="??????" xfId="76"/>
    <cellStyle name="????_      " xfId="77"/>
    <cellStyle name="???[0]_?? DI" xfId="78"/>
    <cellStyle name="???_?? DI" xfId="79"/>
    <cellStyle name="??[0]_BRE" xfId="80"/>
    <cellStyle name="??_      " xfId="81"/>
    <cellStyle name="??A? [0]_laroux_1_¢¬???¢â? " xfId="82"/>
    <cellStyle name="??A?_laroux_1_¢¬???¢â? " xfId="83"/>
    <cellStyle name="?¡±¢¥?_?¨ù??¢´¢¥_¢¬???¢â? " xfId="84"/>
    <cellStyle name="?ðÇ%U?&amp;H?_x0008_?s_x000a__x0007__x0001__x0001_" xfId="85"/>
    <cellStyle name="[0]_Chi phÝ kh¸c_V" xfId="86"/>
    <cellStyle name="_!1 1 bao cao giao KH ve HTCMT vung TNB   12-12-2011" xfId="87"/>
    <cellStyle name="_x0001__!1 1 bao cao giao KH ve HTCMT vung TNB   12-12-2011" xfId="88"/>
    <cellStyle name="_1 TONG HOP - CA NA" xfId="89"/>
    <cellStyle name="_123_DONG_THANH_Moi" xfId="90"/>
    <cellStyle name="_123_DONG_THANH_Moi_!1 1 bao cao giao KH ve HTCMT vung TNB   12-12-2011" xfId="91"/>
    <cellStyle name="_123_DONG_THANH_Moi_KH TPCP vung TNB (03-1-2012)" xfId="92"/>
    <cellStyle name="_73118_79029" xfId="93"/>
    <cellStyle name="_Bang Chi tieu (2)" xfId="94"/>
    <cellStyle name="_BAO GIA NGAY 24-10-08 (co dam)" xfId="95"/>
    <cellStyle name="_BC  NAM 2007" xfId="96"/>
    <cellStyle name="_BC CV 6403 BKHĐT" xfId="97"/>
    <cellStyle name="_BEN TRE" xfId="98"/>
    <cellStyle name="_Bieu mau cong trinh khoi cong moi 3-4" xfId="99"/>
    <cellStyle name="_Bieu Tay Nam Bo 25-11" xfId="100"/>
    <cellStyle name="_Bieu3ODA" xfId="101"/>
    <cellStyle name="_Bieu3ODA_1" xfId="102"/>
    <cellStyle name="_Bieu4HTMT" xfId="103"/>
    <cellStyle name="_Bieu4HTMT_!1 1 bao cao giao KH ve HTCMT vung TNB   12-12-2011" xfId="104"/>
    <cellStyle name="_Bieu4HTMT_KH TPCP vung TNB (03-1-2012)" xfId="105"/>
    <cellStyle name="_Book1" xfId="106"/>
    <cellStyle name="_Book1_!1 1 bao cao giao KH ve HTCMT vung TNB   12-12-2011" xfId="107"/>
    <cellStyle name="_Book1_1" xfId="108"/>
    <cellStyle name="_Book1_Bieu3ODA" xfId="109"/>
    <cellStyle name="_Book1_Bieu4HTMT" xfId="110"/>
    <cellStyle name="_Book1_Bieu4HTMT_!1 1 bao cao giao KH ve HTCMT vung TNB   12-12-2011" xfId="111"/>
    <cellStyle name="_Book1_Bieu4HTMT_KH TPCP vung TNB (03-1-2012)" xfId="112"/>
    <cellStyle name="_Book1_bo sung von KCH nam 2010 va Du an tre kho khan" xfId="113"/>
    <cellStyle name="_Book1_bo sung von KCH nam 2010 va Du an tre kho khan_!1 1 bao cao giao KH ve HTCMT vung TNB   12-12-2011" xfId="114"/>
    <cellStyle name="_Book1_bo sung von KCH nam 2010 va Du an tre kho khan_KH TPCP vung TNB (03-1-2012)" xfId="115"/>
    <cellStyle name="_Book1_cong hang rao" xfId="116"/>
    <cellStyle name="_Book1_cong hang rao_!1 1 bao cao giao KH ve HTCMT vung TNB   12-12-2011" xfId="117"/>
    <cellStyle name="_Book1_cong hang rao_KH TPCP vung TNB (03-1-2012)" xfId="118"/>
    <cellStyle name="_Book1_danh muc chuan bi dau tu 2011 ngay 07-6-2011" xfId="119"/>
    <cellStyle name="_Book1_danh muc chuan bi dau tu 2011 ngay 07-6-2011_!1 1 bao cao giao KH ve HTCMT vung TNB   12-12-2011" xfId="120"/>
    <cellStyle name="_Book1_danh muc chuan bi dau tu 2011 ngay 07-6-2011_KH TPCP vung TNB (03-1-2012)" xfId="121"/>
    <cellStyle name="_Book1_Danh muc pbo nguon von XSKT, XDCB nam 2009 chuyen qua nam 2010" xfId="122"/>
    <cellStyle name="_Book1_Danh muc pbo nguon von XSKT, XDCB nam 2009 chuyen qua nam 2010_!1 1 bao cao giao KH ve HTCMT vung TNB   12-12-2011" xfId="123"/>
    <cellStyle name="_Book1_Danh muc pbo nguon von XSKT, XDCB nam 2009 chuyen qua nam 2010_KH TPCP vung TNB (03-1-2012)" xfId="124"/>
    <cellStyle name="_Book1_dieu chinh KH 2011 ngay 26-5-2011111" xfId="125"/>
    <cellStyle name="_Book1_dieu chinh KH 2011 ngay 26-5-2011111_!1 1 bao cao giao KH ve HTCMT vung TNB   12-12-2011" xfId="126"/>
    <cellStyle name="_Book1_dieu chinh KH 2011 ngay 26-5-2011111_KH TPCP vung TNB (03-1-2012)" xfId="127"/>
    <cellStyle name="_Book1_DS KCH PHAN BO VON NSDP NAM 2010" xfId="128"/>
    <cellStyle name="_Book1_DS KCH PHAN BO VON NSDP NAM 2010_!1 1 bao cao giao KH ve HTCMT vung TNB   12-12-2011" xfId="129"/>
    <cellStyle name="_Book1_DS KCH PHAN BO VON NSDP NAM 2010_KH TPCP vung TNB (03-1-2012)" xfId="130"/>
    <cellStyle name="_Book1_giao KH 2011 ngay 10-12-2010" xfId="131"/>
    <cellStyle name="_Book1_giao KH 2011 ngay 10-12-2010_!1 1 bao cao giao KH ve HTCMT vung TNB   12-12-2011" xfId="132"/>
    <cellStyle name="_Book1_giao KH 2011 ngay 10-12-2010_KH TPCP vung TNB (03-1-2012)" xfId="133"/>
    <cellStyle name="_Book1_IN" xfId="134"/>
    <cellStyle name="_Book1_kien giang 2" xfId="135"/>
    <cellStyle name="_Book1_Kh ql62 (2010) 11-09" xfId="136"/>
    <cellStyle name="_Book1_KH TPCP vung TNB (03-1-2012)" xfId="137"/>
    <cellStyle name="_Book1_Khung 2012" xfId="138"/>
    <cellStyle name="_Book1_phu luc tong ket tinh hinh TH giai doan 03-10 (ngay 30)" xfId="139"/>
    <cellStyle name="_Book1_phu luc tong ket tinh hinh TH giai doan 03-10 (ngay 30)_!1 1 bao cao giao KH ve HTCMT vung TNB   12-12-2011" xfId="140"/>
    <cellStyle name="_Book1_phu luc tong ket tinh hinh TH giai doan 03-10 (ngay 30)_KH TPCP vung TNB (03-1-2012)" xfId="141"/>
    <cellStyle name="_C.cong+B.luong-Sanluong" xfId="142"/>
    <cellStyle name="_cong hang rao" xfId="143"/>
    <cellStyle name="_dien chieu sang" xfId="144"/>
    <cellStyle name="_DO-D1500-KHONG CO TRONG DT" xfId="145"/>
    <cellStyle name="_Dong Thap" xfId="146"/>
    <cellStyle name="_Duyet TK thay đôi" xfId="147"/>
    <cellStyle name="_Duyet TK thay đôi_!1 1 bao cao giao KH ve HTCMT vung TNB   12-12-2011" xfId="148"/>
    <cellStyle name="_Duyet TK thay đôi_Bieu4HTMT" xfId="149"/>
    <cellStyle name="_Duyet TK thay đôi_Bieu4HTMT_!1 1 bao cao giao KH ve HTCMT vung TNB   12-12-2011" xfId="150"/>
    <cellStyle name="_Duyet TK thay đôi_Bieu4HTMT_KH TPCP vung TNB (03-1-2012)" xfId="151"/>
    <cellStyle name="_Duyet TK thay đôi_KH TPCP vung TNB (03-1-2012)" xfId="152"/>
    <cellStyle name="_GOITHAUSO2" xfId="153"/>
    <cellStyle name="_GOITHAUSO3" xfId="154"/>
    <cellStyle name="_GOITHAUSO4" xfId="155"/>
    <cellStyle name="_GTGT 2003" xfId="156"/>
    <cellStyle name="_HaHoa_TDT_DienCSang" xfId="157"/>
    <cellStyle name="_HaHoa19-5-07" xfId="158"/>
    <cellStyle name="_IN" xfId="159"/>
    <cellStyle name="_IN_!1 1 bao cao giao KH ve HTCMT vung TNB   12-12-2011" xfId="160"/>
    <cellStyle name="_IN_KH TPCP vung TNB (03-1-2012)" xfId="161"/>
    <cellStyle name="_KE KHAI THUE GTGT 2004" xfId="162"/>
    <cellStyle name="_KE KHAI THUE GTGT 2004_BCTC2004" xfId="163"/>
    <cellStyle name="_x0001__kien giang 2" xfId="164"/>
    <cellStyle name="_KT (2)" xfId="165"/>
    <cellStyle name="_KT (2)_1" xfId="166"/>
    <cellStyle name="_KT (2)_1_Lora-tungchau" xfId="167"/>
    <cellStyle name="_KT (2)_1_Qt-HT3PQ1(CauKho)" xfId="168"/>
    <cellStyle name="_KT (2)_2" xfId="169"/>
    <cellStyle name="_KT (2)_2_TG-TH" xfId="170"/>
    <cellStyle name="_KT (2)_2_TG-TH_ApGiaVatTu_cayxanh_latgach" xfId="171"/>
    <cellStyle name="_KT (2)_2_TG-TH_BANG TONG HOP TINH HINH THANH QUYET TOAN (MOI I)" xfId="172"/>
    <cellStyle name="_KT (2)_2_TG-TH_BAO GIA NGAY 24-10-08 (co dam)" xfId="173"/>
    <cellStyle name="_KT (2)_2_TG-TH_BC  NAM 2007" xfId="174"/>
    <cellStyle name="_KT (2)_2_TG-TH_BC CV 6403 BKHĐT" xfId="175"/>
    <cellStyle name="_KT (2)_2_TG-TH_BC NQ11-CP - chinh sua lai" xfId="176"/>
    <cellStyle name="_KT (2)_2_TG-TH_BC NQ11-CP-Quynh sau bieu so3" xfId="177"/>
    <cellStyle name="_KT (2)_2_TG-TH_BC_NQ11-CP_-_Thao_sua_lai" xfId="178"/>
    <cellStyle name="_KT (2)_2_TG-TH_Bieu mau cong trinh khoi cong moi 3-4" xfId="179"/>
    <cellStyle name="_KT (2)_2_TG-TH_Bieu3ODA" xfId="180"/>
    <cellStyle name="_KT (2)_2_TG-TH_Bieu3ODA_1" xfId="181"/>
    <cellStyle name="_KT (2)_2_TG-TH_Bieu4HTMT" xfId="182"/>
    <cellStyle name="_KT (2)_2_TG-TH_bo sung von KCH nam 2010 va Du an tre kho khan" xfId="183"/>
    <cellStyle name="_KT (2)_2_TG-TH_Book1" xfId="184"/>
    <cellStyle name="_KT (2)_2_TG-TH_Book1_1" xfId="185"/>
    <cellStyle name="_KT (2)_2_TG-TH_Book1_1_BC CV 6403 BKHĐT" xfId="186"/>
    <cellStyle name="_KT (2)_2_TG-TH_Book1_1_Bieu mau cong trinh khoi cong moi 3-4" xfId="187"/>
    <cellStyle name="_KT (2)_2_TG-TH_Book1_1_Bieu3ODA" xfId="188"/>
    <cellStyle name="_KT (2)_2_TG-TH_Book1_1_Bieu4HTMT" xfId="189"/>
    <cellStyle name="_KT (2)_2_TG-TH_Book1_1_Book1" xfId="190"/>
    <cellStyle name="_KT (2)_2_TG-TH_Book1_1_Luy ke von ung nam 2011 -Thoa gui ngay 12-8-2012" xfId="191"/>
    <cellStyle name="_KT (2)_2_TG-TH_Book1_2" xfId="192"/>
    <cellStyle name="_KT (2)_2_TG-TH_Book1_2_BC CV 6403 BKHĐT" xfId="193"/>
    <cellStyle name="_KT (2)_2_TG-TH_Book1_2_Bieu3ODA" xfId="194"/>
    <cellStyle name="_KT (2)_2_TG-TH_Book1_2_Luy ke von ung nam 2011 -Thoa gui ngay 12-8-2012" xfId="195"/>
    <cellStyle name="_KT (2)_2_TG-TH_Book1_3" xfId="196"/>
    <cellStyle name="_KT (2)_2_TG-TH_Book1_BC CV 6403 BKHĐT" xfId="197"/>
    <cellStyle name="_KT (2)_2_TG-TH_Book1_Bieu mau cong trinh khoi cong moi 3-4" xfId="198"/>
    <cellStyle name="_KT (2)_2_TG-TH_Book1_Bieu3ODA" xfId="199"/>
    <cellStyle name="_KT (2)_2_TG-TH_Book1_Bieu4HTMT" xfId="200"/>
    <cellStyle name="_KT (2)_2_TG-TH_Book1_bo sung von KCH nam 2010 va Du an tre kho khan" xfId="201"/>
    <cellStyle name="_KT (2)_2_TG-TH_Book1_danh muc chuan bi dau tu 2011 ngay 07-6-2011" xfId="202"/>
    <cellStyle name="_KT (2)_2_TG-TH_Book1_Danh muc pbo nguon von XSKT, XDCB nam 2009 chuyen qua nam 2010" xfId="203"/>
    <cellStyle name="_KT (2)_2_TG-TH_Book1_dieu chinh KH 2011 ngay 26-5-2011111" xfId="204"/>
    <cellStyle name="_KT (2)_2_TG-TH_Book1_DS KCH PHAN BO VON NSDP NAM 2010" xfId="205"/>
    <cellStyle name="_KT (2)_2_TG-TH_Book1_giao KH 2011 ngay 10-12-2010" xfId="206"/>
    <cellStyle name="_KT (2)_2_TG-TH_Book1_Luy ke von ung nam 2011 -Thoa gui ngay 12-8-2012" xfId="207"/>
    <cellStyle name="_KT (2)_2_TG-TH_CAU Khanh Nam(Thi Cong)" xfId="208"/>
    <cellStyle name="_KT (2)_2_TG-TH_CoCauPhi (version 1)" xfId="209"/>
    <cellStyle name="_KT (2)_2_TG-TH_ChiHuong_ApGia" xfId="210"/>
    <cellStyle name="_KT (2)_2_TG-TH_danh muc chuan bi dau tu 2011 ngay 07-6-2011" xfId="211"/>
    <cellStyle name="_KT (2)_2_TG-TH_Danh muc pbo nguon von XSKT, XDCB nam 2009 chuyen qua nam 2010" xfId="212"/>
    <cellStyle name="_KT (2)_2_TG-TH_DAU NOI PL-CL TAI PHU LAMHC" xfId="213"/>
    <cellStyle name="_KT (2)_2_TG-TH_dieu chinh KH 2011 ngay 26-5-2011111" xfId="214"/>
    <cellStyle name="_KT (2)_2_TG-TH_DS KCH PHAN BO VON NSDP NAM 2010" xfId="215"/>
    <cellStyle name="_KT (2)_2_TG-TH_DU TRU VAT TU" xfId="216"/>
    <cellStyle name="_KT (2)_2_TG-TH_GTGT 2003" xfId="217"/>
    <cellStyle name="_KT (2)_2_TG-TH_giao KH 2011 ngay 10-12-2010" xfId="218"/>
    <cellStyle name="_KT (2)_2_TG-TH_KE KHAI THUE GTGT 2004" xfId="219"/>
    <cellStyle name="_KT (2)_2_TG-TH_KE KHAI THUE GTGT 2004_BCTC2004" xfId="220"/>
    <cellStyle name="_KT (2)_2_TG-TH_kien giang 2" xfId="221"/>
    <cellStyle name="_KT (2)_2_TG-TH_KH TPCP vung TNB (03-1-2012)" xfId="222"/>
    <cellStyle name="_KT (2)_2_TG-TH_Lora-tungchau" xfId="223"/>
    <cellStyle name="_KT (2)_2_TG-TH_Luy ke von ung nam 2011 -Thoa gui ngay 12-8-2012" xfId="224"/>
    <cellStyle name="_KT (2)_2_TG-TH_N-X-T-04" xfId="225"/>
    <cellStyle name="_KT (2)_2_TG-TH_NhanCong" xfId="226"/>
    <cellStyle name="_KT (2)_2_TG-TH_phu luc tong ket tinh hinh TH giai doan 03-10 (ngay 30)" xfId="227"/>
    <cellStyle name="_KT (2)_2_TG-TH_Qt-HT3PQ1(CauKho)" xfId="228"/>
    <cellStyle name="_KT (2)_2_TG-TH_Sheet1" xfId="229"/>
    <cellStyle name="_KT (2)_2_TG-TH_TK152-04" xfId="230"/>
    <cellStyle name="_KT (2)_2_TG-TH_ÿÿÿÿÿ" xfId="231"/>
    <cellStyle name="_KT (2)_2_TG-TH_ÿÿÿÿÿ_Bieu mau cong trinh khoi cong moi 3-4" xfId="232"/>
    <cellStyle name="_KT (2)_2_TG-TH_ÿÿÿÿÿ_Bieu3ODA" xfId="233"/>
    <cellStyle name="_KT (2)_2_TG-TH_ÿÿÿÿÿ_Bieu4HTMT" xfId="234"/>
    <cellStyle name="_KT (2)_2_TG-TH_ÿÿÿÿÿ_kien giang 2" xfId="235"/>
    <cellStyle name="_KT (2)_2_TG-TH_ÿÿÿÿÿ_KH TPCP vung TNB (03-1-2012)" xfId="236"/>
    <cellStyle name="_KT (2)_3" xfId="237"/>
    <cellStyle name="_KT (2)_3_TG-TH" xfId="238"/>
    <cellStyle name="_KT (2)_3_TG-TH_BC  NAM 2007" xfId="239"/>
    <cellStyle name="_KT (2)_3_TG-TH_Bieu mau cong trinh khoi cong moi 3-4" xfId="240"/>
    <cellStyle name="_KT (2)_3_TG-TH_Bieu3ODA" xfId="241"/>
    <cellStyle name="_KT (2)_3_TG-TH_Bieu3ODA_1" xfId="242"/>
    <cellStyle name="_KT (2)_3_TG-TH_Bieu4HTMT" xfId="243"/>
    <cellStyle name="_KT (2)_3_TG-TH_bo sung von KCH nam 2010 va Du an tre kho khan" xfId="244"/>
    <cellStyle name="_KT (2)_3_TG-TH_Book1" xfId="245"/>
    <cellStyle name="_KT (2)_3_TG-TH_Book1_kien giang 2" xfId="246"/>
    <cellStyle name="_KT (2)_3_TG-TH_Book1_KH TPCP vung TNB (03-1-2012)" xfId="247"/>
    <cellStyle name="_KT (2)_3_TG-TH_danh muc chuan bi dau tu 2011 ngay 07-6-2011" xfId="248"/>
    <cellStyle name="_KT (2)_3_TG-TH_Danh muc pbo nguon von XSKT, XDCB nam 2009 chuyen qua nam 2010" xfId="249"/>
    <cellStyle name="_KT (2)_3_TG-TH_dieu chinh KH 2011 ngay 26-5-2011111" xfId="250"/>
    <cellStyle name="_KT (2)_3_TG-TH_DS KCH PHAN BO VON NSDP NAM 2010" xfId="251"/>
    <cellStyle name="_KT (2)_3_TG-TH_GTGT 2003" xfId="252"/>
    <cellStyle name="_KT (2)_3_TG-TH_giao KH 2011 ngay 10-12-2010" xfId="253"/>
    <cellStyle name="_KT (2)_3_TG-TH_KE KHAI THUE GTGT 2004" xfId="254"/>
    <cellStyle name="_KT (2)_3_TG-TH_KE KHAI THUE GTGT 2004_BCTC2004" xfId="255"/>
    <cellStyle name="_KT (2)_3_TG-TH_kien giang 2" xfId="256"/>
    <cellStyle name="_KT (2)_3_TG-TH_KH TPCP vung TNB (03-1-2012)" xfId="257"/>
    <cellStyle name="_KT (2)_3_TG-TH_Lora-tungchau" xfId="258"/>
    <cellStyle name="_KT (2)_3_TG-TH_N-X-T-04" xfId="259"/>
    <cellStyle name="_KT (2)_3_TG-TH_PERSONAL" xfId="260"/>
    <cellStyle name="_KT (2)_3_TG-TH_PERSONAL_BC CV 6403 BKHĐT" xfId="261"/>
    <cellStyle name="_KT (2)_3_TG-TH_PERSONAL_Bieu mau cong trinh khoi cong moi 3-4" xfId="262"/>
    <cellStyle name="_KT (2)_3_TG-TH_PERSONAL_Bieu3ODA" xfId="263"/>
    <cellStyle name="_KT (2)_3_TG-TH_PERSONAL_Bieu4HTMT" xfId="264"/>
    <cellStyle name="_KT (2)_3_TG-TH_PERSONAL_Book1" xfId="265"/>
    <cellStyle name="_KT (2)_3_TG-TH_PERSONAL_Luy ke von ung nam 2011 -Thoa gui ngay 12-8-2012" xfId="266"/>
    <cellStyle name="_KT (2)_3_TG-TH_PERSONAL_Tong hop KHCB 2001" xfId="267"/>
    <cellStyle name="_KT (2)_3_TG-TH_Qt-HT3PQ1(CauKho)" xfId="268"/>
    <cellStyle name="_KT (2)_3_TG-TH_TK152-04" xfId="269"/>
    <cellStyle name="_KT (2)_3_TG-TH_ÿÿÿÿÿ" xfId="270"/>
    <cellStyle name="_KT (2)_3_TG-TH_ÿÿÿÿÿ_kien giang 2" xfId="271"/>
    <cellStyle name="_KT (2)_3_TG-TH_ÿÿÿÿÿ_KH TPCP vung TNB (03-1-2012)" xfId="272"/>
    <cellStyle name="_KT (2)_4" xfId="273"/>
    <cellStyle name="_KT (2)_4_ApGiaVatTu_cayxanh_latgach" xfId="274"/>
    <cellStyle name="_KT (2)_4_BANG TONG HOP TINH HINH THANH QUYET TOAN (MOI I)" xfId="275"/>
    <cellStyle name="_KT (2)_4_BAO GIA NGAY 24-10-08 (co dam)" xfId="276"/>
    <cellStyle name="_KT (2)_4_BC  NAM 2007" xfId="277"/>
    <cellStyle name="_KT (2)_4_BC CV 6403 BKHĐT" xfId="278"/>
    <cellStyle name="_KT (2)_4_BC NQ11-CP - chinh sua lai" xfId="279"/>
    <cellStyle name="_KT (2)_4_BC NQ11-CP-Quynh sau bieu so3" xfId="280"/>
    <cellStyle name="_KT (2)_4_BC_NQ11-CP_-_Thao_sua_lai" xfId="281"/>
    <cellStyle name="_KT (2)_4_Bieu mau cong trinh khoi cong moi 3-4" xfId="282"/>
    <cellStyle name="_KT (2)_4_Bieu3ODA" xfId="283"/>
    <cellStyle name="_KT (2)_4_Bieu3ODA_1" xfId="284"/>
    <cellStyle name="_KT (2)_4_Bieu4HTMT" xfId="285"/>
    <cellStyle name="_KT (2)_4_bo sung von KCH nam 2010 va Du an tre kho khan" xfId="286"/>
    <cellStyle name="_KT (2)_4_Book1" xfId="287"/>
    <cellStyle name="_KT (2)_4_Book1_1" xfId="288"/>
    <cellStyle name="_KT (2)_4_Book1_1_BC CV 6403 BKHĐT" xfId="289"/>
    <cellStyle name="_KT (2)_4_Book1_1_Bieu mau cong trinh khoi cong moi 3-4" xfId="290"/>
    <cellStyle name="_KT (2)_4_Book1_1_Bieu3ODA" xfId="291"/>
    <cellStyle name="_KT (2)_4_Book1_1_Bieu4HTMT" xfId="292"/>
    <cellStyle name="_KT (2)_4_Book1_1_Book1" xfId="293"/>
    <cellStyle name="_KT (2)_4_Book1_1_Luy ke von ung nam 2011 -Thoa gui ngay 12-8-2012" xfId="294"/>
    <cellStyle name="_KT (2)_4_Book1_2" xfId="295"/>
    <cellStyle name="_KT (2)_4_Book1_2_BC CV 6403 BKHĐT" xfId="296"/>
    <cellStyle name="_KT (2)_4_Book1_2_Bieu3ODA" xfId="297"/>
    <cellStyle name="_KT (2)_4_Book1_2_Luy ke von ung nam 2011 -Thoa gui ngay 12-8-2012" xfId="298"/>
    <cellStyle name="_KT (2)_4_Book1_3" xfId="299"/>
    <cellStyle name="_KT (2)_4_Book1_BC CV 6403 BKHĐT" xfId="300"/>
    <cellStyle name="_KT (2)_4_Book1_Bieu mau cong trinh khoi cong moi 3-4" xfId="301"/>
    <cellStyle name="_KT (2)_4_Book1_Bieu3ODA" xfId="302"/>
    <cellStyle name="_KT (2)_4_Book1_Bieu4HTMT" xfId="303"/>
    <cellStyle name="_KT (2)_4_Book1_bo sung von KCH nam 2010 va Du an tre kho khan" xfId="304"/>
    <cellStyle name="_KT (2)_4_Book1_danh muc chuan bi dau tu 2011 ngay 07-6-2011" xfId="305"/>
    <cellStyle name="_KT (2)_4_Book1_Danh muc pbo nguon von XSKT, XDCB nam 2009 chuyen qua nam 2010" xfId="306"/>
    <cellStyle name="_KT (2)_4_Book1_dieu chinh KH 2011 ngay 26-5-2011111" xfId="307"/>
    <cellStyle name="_KT (2)_4_Book1_DS KCH PHAN BO VON NSDP NAM 2010" xfId="308"/>
    <cellStyle name="_KT (2)_4_Book1_giao KH 2011 ngay 10-12-2010" xfId="309"/>
    <cellStyle name="_KT (2)_4_Book1_Luy ke von ung nam 2011 -Thoa gui ngay 12-8-2012" xfId="310"/>
    <cellStyle name="_KT (2)_4_CAU Khanh Nam(Thi Cong)" xfId="311"/>
    <cellStyle name="_KT (2)_4_CoCauPhi (version 1)" xfId="312"/>
    <cellStyle name="_KT (2)_4_ChiHuong_ApGia" xfId="313"/>
    <cellStyle name="_KT (2)_4_danh muc chuan bi dau tu 2011 ngay 07-6-2011" xfId="314"/>
    <cellStyle name="_KT (2)_4_Danh muc pbo nguon von XSKT, XDCB nam 2009 chuyen qua nam 2010" xfId="315"/>
    <cellStyle name="_KT (2)_4_DAU NOI PL-CL TAI PHU LAMHC" xfId="316"/>
    <cellStyle name="_KT (2)_4_dieu chinh KH 2011 ngay 26-5-2011111" xfId="317"/>
    <cellStyle name="_KT (2)_4_DS KCH PHAN BO VON NSDP NAM 2010" xfId="318"/>
    <cellStyle name="_KT (2)_4_DU TRU VAT TU" xfId="319"/>
    <cellStyle name="_KT (2)_4_GTGT 2003" xfId="320"/>
    <cellStyle name="_KT (2)_4_giao KH 2011 ngay 10-12-2010" xfId="321"/>
    <cellStyle name="_KT (2)_4_KE KHAI THUE GTGT 2004" xfId="322"/>
    <cellStyle name="_KT (2)_4_KE KHAI THUE GTGT 2004_BCTC2004" xfId="323"/>
    <cellStyle name="_KT (2)_4_kien giang 2" xfId="324"/>
    <cellStyle name="_KT (2)_4_KH TPCP vung TNB (03-1-2012)" xfId="325"/>
    <cellStyle name="_KT (2)_4_Lora-tungchau" xfId="326"/>
    <cellStyle name="_KT (2)_4_Luy ke von ung nam 2011 -Thoa gui ngay 12-8-2012" xfId="327"/>
    <cellStyle name="_KT (2)_4_N-X-T-04" xfId="328"/>
    <cellStyle name="_KT (2)_4_NhanCong" xfId="329"/>
    <cellStyle name="_KT (2)_4_phu luc tong ket tinh hinh TH giai doan 03-10 (ngay 30)" xfId="330"/>
    <cellStyle name="_KT (2)_4_Qt-HT3PQ1(CauKho)" xfId="331"/>
    <cellStyle name="_KT (2)_4_Sheet1" xfId="332"/>
    <cellStyle name="_KT (2)_4_TG-TH" xfId="333"/>
    <cellStyle name="_KT (2)_4_TK152-04" xfId="334"/>
    <cellStyle name="_KT (2)_4_ÿÿÿÿÿ" xfId="335"/>
    <cellStyle name="_KT (2)_4_ÿÿÿÿÿ_Bieu mau cong trinh khoi cong moi 3-4" xfId="336"/>
    <cellStyle name="_KT (2)_4_ÿÿÿÿÿ_Bieu3ODA" xfId="337"/>
    <cellStyle name="_KT (2)_4_ÿÿÿÿÿ_Bieu4HTMT" xfId="338"/>
    <cellStyle name="_KT (2)_4_ÿÿÿÿÿ_kien giang 2" xfId="339"/>
    <cellStyle name="_KT (2)_4_ÿÿÿÿÿ_KH TPCP vung TNB (03-1-2012)" xfId="340"/>
    <cellStyle name="_KT (2)_5" xfId="341"/>
    <cellStyle name="_KT (2)_5_ApGiaVatTu_cayxanh_latgach" xfId="342"/>
    <cellStyle name="_KT (2)_5_BANG TONG HOP TINH HINH THANH QUYET TOAN (MOI I)" xfId="343"/>
    <cellStyle name="_KT (2)_5_BAO GIA NGAY 24-10-08 (co dam)" xfId="344"/>
    <cellStyle name="_KT (2)_5_BC  NAM 2007" xfId="345"/>
    <cellStyle name="_KT (2)_5_BC CV 6403 BKHĐT" xfId="346"/>
    <cellStyle name="_KT (2)_5_BC NQ11-CP - chinh sua lai" xfId="347"/>
    <cellStyle name="_KT (2)_5_BC NQ11-CP-Quynh sau bieu so3" xfId="348"/>
    <cellStyle name="_KT (2)_5_BC_NQ11-CP_-_Thao_sua_lai" xfId="349"/>
    <cellStyle name="_KT (2)_5_Bieu mau cong trinh khoi cong moi 3-4" xfId="350"/>
    <cellStyle name="_KT (2)_5_Bieu3ODA" xfId="351"/>
    <cellStyle name="_KT (2)_5_Bieu3ODA_1" xfId="352"/>
    <cellStyle name="_KT (2)_5_Bieu4HTMT" xfId="353"/>
    <cellStyle name="_KT (2)_5_bo sung von KCH nam 2010 va Du an tre kho khan" xfId="354"/>
    <cellStyle name="_KT (2)_5_Book1" xfId="355"/>
    <cellStyle name="_KT (2)_5_Book1_1" xfId="356"/>
    <cellStyle name="_KT (2)_5_Book1_1_BC CV 6403 BKHĐT" xfId="357"/>
    <cellStyle name="_KT (2)_5_Book1_1_Bieu mau cong trinh khoi cong moi 3-4" xfId="358"/>
    <cellStyle name="_KT (2)_5_Book1_1_Bieu3ODA" xfId="359"/>
    <cellStyle name="_KT (2)_5_Book1_1_Bieu4HTMT" xfId="360"/>
    <cellStyle name="_KT (2)_5_Book1_1_Book1" xfId="361"/>
    <cellStyle name="_KT (2)_5_Book1_1_Luy ke von ung nam 2011 -Thoa gui ngay 12-8-2012" xfId="362"/>
    <cellStyle name="_KT (2)_5_Book1_2" xfId="363"/>
    <cellStyle name="_KT (2)_5_Book1_2_BC CV 6403 BKHĐT" xfId="364"/>
    <cellStyle name="_KT (2)_5_Book1_2_Bieu3ODA" xfId="365"/>
    <cellStyle name="_KT (2)_5_Book1_2_Luy ke von ung nam 2011 -Thoa gui ngay 12-8-2012" xfId="366"/>
    <cellStyle name="_KT (2)_5_Book1_3" xfId="367"/>
    <cellStyle name="_KT (2)_5_Book1_BC CV 6403 BKHĐT" xfId="368"/>
    <cellStyle name="_KT (2)_5_Book1_Bieu mau cong trinh khoi cong moi 3-4" xfId="369"/>
    <cellStyle name="_KT (2)_5_Book1_Bieu3ODA" xfId="370"/>
    <cellStyle name="_KT (2)_5_Book1_Bieu4HTMT" xfId="371"/>
    <cellStyle name="_KT (2)_5_Book1_bo sung von KCH nam 2010 va Du an tre kho khan" xfId="372"/>
    <cellStyle name="_KT (2)_5_Book1_danh muc chuan bi dau tu 2011 ngay 07-6-2011" xfId="373"/>
    <cellStyle name="_KT (2)_5_Book1_Danh muc pbo nguon von XSKT, XDCB nam 2009 chuyen qua nam 2010" xfId="374"/>
    <cellStyle name="_KT (2)_5_Book1_dieu chinh KH 2011 ngay 26-5-2011111" xfId="375"/>
    <cellStyle name="_KT (2)_5_Book1_DS KCH PHAN BO VON NSDP NAM 2010" xfId="376"/>
    <cellStyle name="_KT (2)_5_Book1_giao KH 2011 ngay 10-12-2010" xfId="377"/>
    <cellStyle name="_KT (2)_5_Book1_Luy ke von ung nam 2011 -Thoa gui ngay 12-8-2012" xfId="378"/>
    <cellStyle name="_KT (2)_5_CAU Khanh Nam(Thi Cong)" xfId="379"/>
    <cellStyle name="_KT (2)_5_CoCauPhi (version 1)" xfId="380"/>
    <cellStyle name="_KT (2)_5_ChiHuong_ApGia" xfId="381"/>
    <cellStyle name="_KT (2)_5_danh muc chuan bi dau tu 2011 ngay 07-6-2011" xfId="382"/>
    <cellStyle name="_KT (2)_5_Danh muc pbo nguon von XSKT, XDCB nam 2009 chuyen qua nam 2010" xfId="383"/>
    <cellStyle name="_KT (2)_5_DAU NOI PL-CL TAI PHU LAMHC" xfId="384"/>
    <cellStyle name="_KT (2)_5_dieu chinh KH 2011 ngay 26-5-2011111" xfId="385"/>
    <cellStyle name="_KT (2)_5_DS KCH PHAN BO VON NSDP NAM 2010" xfId="386"/>
    <cellStyle name="_KT (2)_5_DU TRU VAT TU" xfId="387"/>
    <cellStyle name="_KT (2)_5_GTGT 2003" xfId="388"/>
    <cellStyle name="_KT (2)_5_giao KH 2011 ngay 10-12-2010" xfId="389"/>
    <cellStyle name="_KT (2)_5_KE KHAI THUE GTGT 2004" xfId="390"/>
    <cellStyle name="_KT (2)_5_KE KHAI THUE GTGT 2004_BCTC2004" xfId="391"/>
    <cellStyle name="_KT (2)_5_kien giang 2" xfId="392"/>
    <cellStyle name="_KT (2)_5_KH TPCP vung TNB (03-1-2012)" xfId="393"/>
    <cellStyle name="_KT (2)_5_Lora-tungchau" xfId="394"/>
    <cellStyle name="_KT (2)_5_Luy ke von ung nam 2011 -Thoa gui ngay 12-8-2012" xfId="395"/>
    <cellStyle name="_KT (2)_5_N-X-T-04" xfId="396"/>
    <cellStyle name="_KT (2)_5_NhanCong" xfId="397"/>
    <cellStyle name="_KT (2)_5_phu luc tong ket tinh hinh TH giai doan 03-10 (ngay 30)" xfId="398"/>
    <cellStyle name="_KT (2)_5_Qt-HT3PQ1(CauKho)" xfId="399"/>
    <cellStyle name="_KT (2)_5_Sheet1" xfId="400"/>
    <cellStyle name="_KT (2)_5_TK152-04" xfId="401"/>
    <cellStyle name="_KT (2)_5_ÿÿÿÿÿ" xfId="402"/>
    <cellStyle name="_KT (2)_5_ÿÿÿÿÿ_Bieu mau cong trinh khoi cong moi 3-4" xfId="403"/>
    <cellStyle name="_KT (2)_5_ÿÿÿÿÿ_Bieu3ODA" xfId="404"/>
    <cellStyle name="_KT (2)_5_ÿÿÿÿÿ_Bieu4HTMT" xfId="405"/>
    <cellStyle name="_KT (2)_5_ÿÿÿÿÿ_kien giang 2" xfId="406"/>
    <cellStyle name="_KT (2)_5_ÿÿÿÿÿ_KH TPCP vung TNB (03-1-2012)" xfId="407"/>
    <cellStyle name="_KT (2)_BC  NAM 2007" xfId="408"/>
    <cellStyle name="_KT (2)_Bieu mau cong trinh khoi cong moi 3-4" xfId="409"/>
    <cellStyle name="_KT (2)_Bieu3ODA" xfId="410"/>
    <cellStyle name="_KT (2)_Bieu3ODA_1" xfId="411"/>
    <cellStyle name="_KT (2)_Bieu4HTMT" xfId="412"/>
    <cellStyle name="_KT (2)_bo sung von KCH nam 2010 va Du an tre kho khan" xfId="413"/>
    <cellStyle name="_KT (2)_Book1" xfId="414"/>
    <cellStyle name="_KT (2)_Book1_kien giang 2" xfId="415"/>
    <cellStyle name="_KT (2)_Book1_KH TPCP vung TNB (03-1-2012)" xfId="416"/>
    <cellStyle name="_KT (2)_danh muc chuan bi dau tu 2011 ngay 07-6-2011" xfId="417"/>
    <cellStyle name="_KT (2)_Danh muc pbo nguon von XSKT, XDCB nam 2009 chuyen qua nam 2010" xfId="418"/>
    <cellStyle name="_KT (2)_dieu chinh KH 2011 ngay 26-5-2011111" xfId="419"/>
    <cellStyle name="_KT (2)_DS KCH PHAN BO VON NSDP NAM 2010" xfId="420"/>
    <cellStyle name="_KT (2)_GTGT 2003" xfId="421"/>
    <cellStyle name="_KT (2)_giao KH 2011 ngay 10-12-2010" xfId="422"/>
    <cellStyle name="_KT (2)_KE KHAI THUE GTGT 2004" xfId="423"/>
    <cellStyle name="_KT (2)_KE KHAI THUE GTGT 2004_BCTC2004" xfId="424"/>
    <cellStyle name="_KT (2)_kien giang 2" xfId="425"/>
    <cellStyle name="_KT (2)_KH TPCP vung TNB (03-1-2012)" xfId="426"/>
    <cellStyle name="_KT (2)_Lora-tungchau" xfId="427"/>
    <cellStyle name="_KT (2)_N-X-T-04" xfId="428"/>
    <cellStyle name="_KT (2)_PERSONAL" xfId="429"/>
    <cellStyle name="_KT (2)_PERSONAL_BC CV 6403 BKHĐT" xfId="430"/>
    <cellStyle name="_KT (2)_PERSONAL_Bieu mau cong trinh khoi cong moi 3-4" xfId="431"/>
    <cellStyle name="_KT (2)_PERSONAL_Bieu3ODA" xfId="432"/>
    <cellStyle name="_KT (2)_PERSONAL_Bieu4HTMT" xfId="433"/>
    <cellStyle name="_KT (2)_PERSONAL_Book1" xfId="434"/>
    <cellStyle name="_KT (2)_PERSONAL_Luy ke von ung nam 2011 -Thoa gui ngay 12-8-2012" xfId="435"/>
    <cellStyle name="_KT (2)_PERSONAL_Tong hop KHCB 2001" xfId="436"/>
    <cellStyle name="_KT (2)_Qt-HT3PQ1(CauKho)" xfId="437"/>
    <cellStyle name="_KT (2)_TG-TH" xfId="438"/>
    <cellStyle name="_KT (2)_TK152-04" xfId="439"/>
    <cellStyle name="_KT (2)_ÿÿÿÿÿ" xfId="440"/>
    <cellStyle name="_KT (2)_ÿÿÿÿÿ_kien giang 2" xfId="441"/>
    <cellStyle name="_KT (2)_ÿÿÿÿÿ_KH TPCP vung TNB (03-1-2012)" xfId="442"/>
    <cellStyle name="_KT_TG" xfId="443"/>
    <cellStyle name="_KT_TG_1" xfId="444"/>
    <cellStyle name="_KT_TG_1_ApGiaVatTu_cayxanh_latgach" xfId="445"/>
    <cellStyle name="_KT_TG_1_BANG TONG HOP TINH HINH THANH QUYET TOAN (MOI I)" xfId="446"/>
    <cellStyle name="_KT_TG_1_BAO GIA NGAY 24-10-08 (co dam)" xfId="447"/>
    <cellStyle name="_KT_TG_1_BC  NAM 2007" xfId="448"/>
    <cellStyle name="_KT_TG_1_BC CV 6403 BKHĐT" xfId="449"/>
    <cellStyle name="_KT_TG_1_BC NQ11-CP - chinh sua lai" xfId="450"/>
    <cellStyle name="_KT_TG_1_BC NQ11-CP-Quynh sau bieu so3" xfId="451"/>
    <cellStyle name="_KT_TG_1_BC_NQ11-CP_-_Thao_sua_lai" xfId="452"/>
    <cellStyle name="_KT_TG_1_Bieu mau cong trinh khoi cong moi 3-4" xfId="453"/>
    <cellStyle name="_KT_TG_1_Bieu3ODA" xfId="454"/>
    <cellStyle name="_KT_TG_1_Bieu3ODA_1" xfId="455"/>
    <cellStyle name="_KT_TG_1_Bieu4HTMT" xfId="456"/>
    <cellStyle name="_KT_TG_1_bo sung von KCH nam 2010 va Du an tre kho khan" xfId="457"/>
    <cellStyle name="_KT_TG_1_Book1" xfId="458"/>
    <cellStyle name="_KT_TG_1_Book1_1" xfId="459"/>
    <cellStyle name="_KT_TG_1_Book1_1_BC CV 6403 BKHĐT" xfId="460"/>
    <cellStyle name="_KT_TG_1_Book1_1_Bieu mau cong trinh khoi cong moi 3-4" xfId="461"/>
    <cellStyle name="_KT_TG_1_Book1_1_Bieu3ODA" xfId="462"/>
    <cellStyle name="_KT_TG_1_Book1_1_Bieu4HTMT" xfId="463"/>
    <cellStyle name="_KT_TG_1_Book1_1_Book1" xfId="464"/>
    <cellStyle name="_KT_TG_1_Book1_1_Luy ke von ung nam 2011 -Thoa gui ngay 12-8-2012" xfId="465"/>
    <cellStyle name="_KT_TG_1_Book1_2" xfId="466"/>
    <cellStyle name="_KT_TG_1_Book1_2_BC CV 6403 BKHĐT" xfId="467"/>
    <cellStyle name="_KT_TG_1_Book1_2_Bieu3ODA" xfId="468"/>
    <cellStyle name="_KT_TG_1_Book1_2_Luy ke von ung nam 2011 -Thoa gui ngay 12-8-2012" xfId="469"/>
    <cellStyle name="_KT_TG_1_Book1_3" xfId="470"/>
    <cellStyle name="_KT_TG_1_Book1_BC CV 6403 BKHĐT" xfId="471"/>
    <cellStyle name="_KT_TG_1_Book1_Bieu mau cong trinh khoi cong moi 3-4" xfId="472"/>
    <cellStyle name="_KT_TG_1_Book1_Bieu3ODA" xfId="473"/>
    <cellStyle name="_KT_TG_1_Book1_Bieu4HTMT" xfId="474"/>
    <cellStyle name="_KT_TG_1_Book1_bo sung von KCH nam 2010 va Du an tre kho khan" xfId="475"/>
    <cellStyle name="_KT_TG_1_Book1_danh muc chuan bi dau tu 2011 ngay 07-6-2011" xfId="476"/>
    <cellStyle name="_KT_TG_1_Book1_Danh muc pbo nguon von XSKT, XDCB nam 2009 chuyen qua nam 2010" xfId="477"/>
    <cellStyle name="_KT_TG_1_Book1_dieu chinh KH 2011 ngay 26-5-2011111" xfId="478"/>
    <cellStyle name="_KT_TG_1_Book1_DS KCH PHAN BO VON NSDP NAM 2010" xfId="479"/>
    <cellStyle name="_KT_TG_1_Book1_giao KH 2011 ngay 10-12-2010" xfId="480"/>
    <cellStyle name="_KT_TG_1_Book1_Luy ke von ung nam 2011 -Thoa gui ngay 12-8-2012" xfId="481"/>
    <cellStyle name="_KT_TG_1_CAU Khanh Nam(Thi Cong)" xfId="482"/>
    <cellStyle name="_KT_TG_1_CoCauPhi (version 1)" xfId="483"/>
    <cellStyle name="_KT_TG_1_ChiHuong_ApGia" xfId="484"/>
    <cellStyle name="_KT_TG_1_danh muc chuan bi dau tu 2011 ngay 07-6-2011" xfId="485"/>
    <cellStyle name="_KT_TG_1_Danh muc pbo nguon von XSKT, XDCB nam 2009 chuyen qua nam 2010" xfId="486"/>
    <cellStyle name="_KT_TG_1_DAU NOI PL-CL TAI PHU LAMHC" xfId="487"/>
    <cellStyle name="_KT_TG_1_dieu chinh KH 2011 ngay 26-5-2011111" xfId="488"/>
    <cellStyle name="_KT_TG_1_DS KCH PHAN BO VON NSDP NAM 2010" xfId="489"/>
    <cellStyle name="_KT_TG_1_DU TRU VAT TU" xfId="490"/>
    <cellStyle name="_KT_TG_1_GTGT 2003" xfId="491"/>
    <cellStyle name="_KT_TG_1_giao KH 2011 ngay 10-12-2010" xfId="492"/>
    <cellStyle name="_KT_TG_1_KE KHAI THUE GTGT 2004" xfId="493"/>
    <cellStyle name="_KT_TG_1_KE KHAI THUE GTGT 2004_BCTC2004" xfId="494"/>
    <cellStyle name="_KT_TG_1_kien giang 2" xfId="495"/>
    <cellStyle name="_KT_TG_1_KH TPCP vung TNB (03-1-2012)" xfId="496"/>
    <cellStyle name="_KT_TG_1_Lora-tungchau" xfId="497"/>
    <cellStyle name="_KT_TG_1_Luy ke von ung nam 2011 -Thoa gui ngay 12-8-2012" xfId="498"/>
    <cellStyle name="_KT_TG_1_N-X-T-04" xfId="499"/>
    <cellStyle name="_KT_TG_1_NhanCong" xfId="500"/>
    <cellStyle name="_KT_TG_1_phu luc tong ket tinh hinh TH giai doan 03-10 (ngay 30)" xfId="501"/>
    <cellStyle name="_KT_TG_1_Qt-HT3PQ1(CauKho)" xfId="502"/>
    <cellStyle name="_KT_TG_1_Sheet1" xfId="503"/>
    <cellStyle name="_KT_TG_1_TK152-04" xfId="504"/>
    <cellStyle name="_KT_TG_1_ÿÿÿÿÿ" xfId="505"/>
    <cellStyle name="_KT_TG_1_ÿÿÿÿÿ_Bieu mau cong trinh khoi cong moi 3-4" xfId="506"/>
    <cellStyle name="_KT_TG_1_ÿÿÿÿÿ_Bieu3ODA" xfId="507"/>
    <cellStyle name="_KT_TG_1_ÿÿÿÿÿ_Bieu4HTMT" xfId="508"/>
    <cellStyle name="_KT_TG_1_ÿÿÿÿÿ_kien giang 2" xfId="509"/>
    <cellStyle name="_KT_TG_1_ÿÿÿÿÿ_KH TPCP vung TNB (03-1-2012)" xfId="510"/>
    <cellStyle name="_KT_TG_2" xfId="511"/>
    <cellStyle name="_KT_TG_2_ApGiaVatTu_cayxanh_latgach" xfId="512"/>
    <cellStyle name="_KT_TG_2_BANG TONG HOP TINH HINH THANH QUYET TOAN (MOI I)" xfId="513"/>
    <cellStyle name="_KT_TG_2_BAO GIA NGAY 24-10-08 (co dam)" xfId="514"/>
    <cellStyle name="_KT_TG_2_BC  NAM 2007" xfId="515"/>
    <cellStyle name="_KT_TG_2_BC CV 6403 BKHĐT" xfId="516"/>
    <cellStyle name="_KT_TG_2_BC NQ11-CP - chinh sua lai" xfId="517"/>
    <cellStyle name="_KT_TG_2_BC NQ11-CP-Quynh sau bieu so3" xfId="518"/>
    <cellStyle name="_KT_TG_2_BC_NQ11-CP_-_Thao_sua_lai" xfId="519"/>
    <cellStyle name="_KT_TG_2_Bieu mau cong trinh khoi cong moi 3-4" xfId="520"/>
    <cellStyle name="_KT_TG_2_Bieu3ODA" xfId="521"/>
    <cellStyle name="_KT_TG_2_Bieu3ODA_1" xfId="522"/>
    <cellStyle name="_KT_TG_2_Bieu4HTMT" xfId="523"/>
    <cellStyle name="_KT_TG_2_bo sung von KCH nam 2010 va Du an tre kho khan" xfId="524"/>
    <cellStyle name="_KT_TG_2_Book1" xfId="525"/>
    <cellStyle name="_KT_TG_2_Book1_1" xfId="526"/>
    <cellStyle name="_KT_TG_2_Book1_1_BC CV 6403 BKHĐT" xfId="527"/>
    <cellStyle name="_KT_TG_2_Book1_1_Bieu mau cong trinh khoi cong moi 3-4" xfId="528"/>
    <cellStyle name="_KT_TG_2_Book1_1_Bieu3ODA" xfId="529"/>
    <cellStyle name="_KT_TG_2_Book1_1_Bieu4HTMT" xfId="530"/>
    <cellStyle name="_KT_TG_2_Book1_1_Book1" xfId="531"/>
    <cellStyle name="_KT_TG_2_Book1_1_Luy ke von ung nam 2011 -Thoa gui ngay 12-8-2012" xfId="532"/>
    <cellStyle name="_KT_TG_2_Book1_2" xfId="533"/>
    <cellStyle name="_KT_TG_2_Book1_2_BC CV 6403 BKHĐT" xfId="534"/>
    <cellStyle name="_KT_TG_2_Book1_2_Bieu3ODA" xfId="535"/>
    <cellStyle name="_KT_TG_2_Book1_2_Luy ke von ung nam 2011 -Thoa gui ngay 12-8-2012" xfId="536"/>
    <cellStyle name="_KT_TG_2_Book1_3" xfId="537"/>
    <cellStyle name="_KT_TG_2_Book1_BC CV 6403 BKHĐT" xfId="538"/>
    <cellStyle name="_KT_TG_2_Book1_Bieu mau cong trinh khoi cong moi 3-4" xfId="539"/>
    <cellStyle name="_KT_TG_2_Book1_Bieu3ODA" xfId="540"/>
    <cellStyle name="_KT_TG_2_Book1_Bieu4HTMT" xfId="541"/>
    <cellStyle name="_KT_TG_2_Book1_bo sung von KCH nam 2010 va Du an tre kho khan" xfId="542"/>
    <cellStyle name="_KT_TG_2_Book1_danh muc chuan bi dau tu 2011 ngay 07-6-2011" xfId="543"/>
    <cellStyle name="_KT_TG_2_Book1_Danh muc pbo nguon von XSKT, XDCB nam 2009 chuyen qua nam 2010" xfId="544"/>
    <cellStyle name="_KT_TG_2_Book1_dieu chinh KH 2011 ngay 26-5-2011111" xfId="545"/>
    <cellStyle name="_KT_TG_2_Book1_DS KCH PHAN BO VON NSDP NAM 2010" xfId="546"/>
    <cellStyle name="_KT_TG_2_Book1_giao KH 2011 ngay 10-12-2010" xfId="547"/>
    <cellStyle name="_KT_TG_2_Book1_Luy ke von ung nam 2011 -Thoa gui ngay 12-8-2012" xfId="548"/>
    <cellStyle name="_KT_TG_2_CAU Khanh Nam(Thi Cong)" xfId="549"/>
    <cellStyle name="_KT_TG_2_CoCauPhi (version 1)" xfId="550"/>
    <cellStyle name="_KT_TG_2_ChiHuong_ApGia" xfId="551"/>
    <cellStyle name="_KT_TG_2_danh muc chuan bi dau tu 2011 ngay 07-6-2011" xfId="552"/>
    <cellStyle name="_KT_TG_2_Danh muc pbo nguon von XSKT, XDCB nam 2009 chuyen qua nam 2010" xfId="553"/>
    <cellStyle name="_KT_TG_2_DAU NOI PL-CL TAI PHU LAMHC" xfId="554"/>
    <cellStyle name="_KT_TG_2_dieu chinh KH 2011 ngay 26-5-2011111" xfId="555"/>
    <cellStyle name="_KT_TG_2_DS KCH PHAN BO VON NSDP NAM 2010" xfId="556"/>
    <cellStyle name="_KT_TG_2_DU TRU VAT TU" xfId="557"/>
    <cellStyle name="_KT_TG_2_GTGT 2003" xfId="558"/>
    <cellStyle name="_KT_TG_2_giao KH 2011 ngay 10-12-2010" xfId="559"/>
    <cellStyle name="_KT_TG_2_KE KHAI THUE GTGT 2004" xfId="560"/>
    <cellStyle name="_KT_TG_2_KE KHAI THUE GTGT 2004_BCTC2004" xfId="561"/>
    <cellStyle name="_KT_TG_2_kien giang 2" xfId="562"/>
    <cellStyle name="_KT_TG_2_KH TPCP vung TNB (03-1-2012)" xfId="563"/>
    <cellStyle name="_KT_TG_2_Lora-tungchau" xfId="564"/>
    <cellStyle name="_KT_TG_2_Luy ke von ung nam 2011 -Thoa gui ngay 12-8-2012" xfId="565"/>
    <cellStyle name="_KT_TG_2_N-X-T-04" xfId="566"/>
    <cellStyle name="_KT_TG_2_NhanCong" xfId="567"/>
    <cellStyle name="_KT_TG_2_phu luc tong ket tinh hinh TH giai doan 03-10 (ngay 30)" xfId="568"/>
    <cellStyle name="_KT_TG_2_Qt-HT3PQ1(CauKho)" xfId="569"/>
    <cellStyle name="_KT_TG_2_Sheet1" xfId="570"/>
    <cellStyle name="_KT_TG_2_TK152-04" xfId="571"/>
    <cellStyle name="_KT_TG_2_ÿÿÿÿÿ" xfId="572"/>
    <cellStyle name="_KT_TG_2_ÿÿÿÿÿ_Bieu mau cong trinh khoi cong moi 3-4" xfId="573"/>
    <cellStyle name="_KT_TG_2_ÿÿÿÿÿ_Bieu3ODA" xfId="574"/>
    <cellStyle name="_KT_TG_2_ÿÿÿÿÿ_Bieu4HTMT" xfId="575"/>
    <cellStyle name="_KT_TG_2_ÿÿÿÿÿ_kien giang 2" xfId="576"/>
    <cellStyle name="_KT_TG_2_ÿÿÿÿÿ_KH TPCP vung TNB (03-1-2012)" xfId="577"/>
    <cellStyle name="_KT_TG_3" xfId="578"/>
    <cellStyle name="_KT_TG_4" xfId="579"/>
    <cellStyle name="_KT_TG_4_Lora-tungchau" xfId="580"/>
    <cellStyle name="_KT_TG_4_Qt-HT3PQ1(CauKho)" xfId="581"/>
    <cellStyle name="_KH 2012 (TPCP) Bac Lieu (25-12-2011)" xfId="582"/>
    <cellStyle name="_Kh ql62 (2010) 11-09" xfId="583"/>
    <cellStyle name="_KH TPCP vung TNB (03-1-2012)" xfId="584"/>
    <cellStyle name="_Khung 2012" xfId="585"/>
    <cellStyle name="_Lora-tungchau" xfId="586"/>
    <cellStyle name="_Luy ke von ung nam 2011 -Thoa gui ngay 12-8-2012" xfId="587"/>
    <cellStyle name="_mau so 3" xfId="588"/>
    <cellStyle name="_MauThanTKKT-goi7-DonGia2143(vl t7)" xfId="589"/>
    <cellStyle name="_MauThanTKKT-goi7-DonGia2143(vl t7)_!1 1 bao cao giao KH ve HTCMT vung TNB   12-12-2011" xfId="590"/>
    <cellStyle name="_MauThanTKKT-goi7-DonGia2143(vl t7)_Bieu4HTMT" xfId="591"/>
    <cellStyle name="_MauThanTKKT-goi7-DonGia2143(vl t7)_Bieu4HTMT_!1 1 bao cao giao KH ve HTCMT vung TNB   12-12-2011" xfId="592"/>
    <cellStyle name="_MauThanTKKT-goi7-DonGia2143(vl t7)_Bieu4HTMT_KH TPCP vung TNB (03-1-2012)" xfId="593"/>
    <cellStyle name="_MauThanTKKT-goi7-DonGia2143(vl t7)_KH TPCP vung TNB (03-1-2012)" xfId="594"/>
    <cellStyle name="_N-X-T-04" xfId="595"/>
    <cellStyle name="_Nhu cau von ung truoc 2011 Tha h Hoa + Nge An gui TW" xfId="596"/>
    <cellStyle name="_Nhu cau von ung truoc 2011 Tha h Hoa + Nge An gui TW_!1 1 bao cao giao KH ve HTCMT vung TNB   12-12-2011" xfId="597"/>
    <cellStyle name="_Nhu cau von ung truoc 2011 Tha h Hoa + Nge An gui TW_Bieu4HTMT" xfId="598"/>
    <cellStyle name="_Nhu cau von ung truoc 2011 Tha h Hoa + Nge An gui TW_Bieu4HTMT_!1 1 bao cao giao KH ve HTCMT vung TNB   12-12-2011" xfId="599"/>
    <cellStyle name="_Nhu cau von ung truoc 2011 Tha h Hoa + Nge An gui TW_Bieu4HTMT_KH TPCP vung TNB (03-1-2012)" xfId="600"/>
    <cellStyle name="_Nhu cau von ung truoc 2011 Tha h Hoa + Nge An gui TW_KH TPCP vung TNB (03-1-2012)" xfId="601"/>
    <cellStyle name="_PERSONAL" xfId="602"/>
    <cellStyle name="_PERSONAL_BC CV 6403 BKHĐT" xfId="603"/>
    <cellStyle name="_PERSONAL_Bieu mau cong trinh khoi cong moi 3-4" xfId="604"/>
    <cellStyle name="_PERSONAL_Bieu3ODA" xfId="605"/>
    <cellStyle name="_PERSONAL_Bieu4HTMT" xfId="606"/>
    <cellStyle name="_PERSONAL_Book1" xfId="607"/>
    <cellStyle name="_PERSONAL_Luy ke von ung nam 2011 -Thoa gui ngay 12-8-2012" xfId="608"/>
    <cellStyle name="_PERSONAL_Tong hop KHCB 2001" xfId="609"/>
    <cellStyle name="_phong bo mon22" xfId="610"/>
    <cellStyle name="_phong bo mon22_!1 1 bao cao giao KH ve HTCMT vung TNB   12-12-2011" xfId="611"/>
    <cellStyle name="_phong bo mon22_KH TPCP vung TNB (03-1-2012)" xfId="612"/>
    <cellStyle name="_phu luc tong ket tinh hinh TH giai doan 03-10 (ngay 30)" xfId="613"/>
    <cellStyle name="_Q TOAN  SCTX QL.62 QUI I ( oanh)" xfId="614"/>
    <cellStyle name="_Q TOAN  SCTX QL.62 QUI II ( oanh)" xfId="615"/>
    <cellStyle name="_QT SCTXQL62_QT1 (Cty QL)" xfId="616"/>
    <cellStyle name="_Qt-HT3PQ1(CauKho)" xfId="617"/>
    <cellStyle name="_Sheet1" xfId="618"/>
    <cellStyle name="_Sheet2" xfId="619"/>
    <cellStyle name="_TG-TH" xfId="620"/>
    <cellStyle name="_TG-TH_1" xfId="621"/>
    <cellStyle name="_TG-TH_1_ApGiaVatTu_cayxanh_latgach" xfId="622"/>
    <cellStyle name="_TG-TH_1_BANG TONG HOP TINH HINH THANH QUYET TOAN (MOI I)" xfId="623"/>
    <cellStyle name="_TG-TH_1_BAO GIA NGAY 24-10-08 (co dam)" xfId="624"/>
    <cellStyle name="_TG-TH_1_BC  NAM 2007" xfId="625"/>
    <cellStyle name="_TG-TH_1_BC CV 6403 BKHĐT" xfId="626"/>
    <cellStyle name="_TG-TH_1_BC NQ11-CP - chinh sua lai" xfId="627"/>
    <cellStyle name="_TG-TH_1_BC NQ11-CP-Quynh sau bieu so3" xfId="628"/>
    <cellStyle name="_TG-TH_1_BC_NQ11-CP_-_Thao_sua_lai" xfId="629"/>
    <cellStyle name="_TG-TH_1_Bieu mau cong trinh khoi cong moi 3-4" xfId="630"/>
    <cellStyle name="_TG-TH_1_Bieu3ODA" xfId="631"/>
    <cellStyle name="_TG-TH_1_Bieu3ODA_1" xfId="632"/>
    <cellStyle name="_TG-TH_1_Bieu4HTMT" xfId="633"/>
    <cellStyle name="_TG-TH_1_bo sung von KCH nam 2010 va Du an tre kho khan" xfId="634"/>
    <cellStyle name="_TG-TH_1_Book1" xfId="635"/>
    <cellStyle name="_TG-TH_1_Book1_1" xfId="636"/>
    <cellStyle name="_TG-TH_1_Book1_1_BC CV 6403 BKHĐT" xfId="637"/>
    <cellStyle name="_TG-TH_1_Book1_1_Bieu mau cong trinh khoi cong moi 3-4" xfId="638"/>
    <cellStyle name="_TG-TH_1_Book1_1_Bieu3ODA" xfId="639"/>
    <cellStyle name="_TG-TH_1_Book1_1_Bieu4HTMT" xfId="640"/>
    <cellStyle name="_TG-TH_1_Book1_1_Book1" xfId="641"/>
    <cellStyle name="_TG-TH_1_Book1_1_Luy ke von ung nam 2011 -Thoa gui ngay 12-8-2012" xfId="642"/>
    <cellStyle name="_TG-TH_1_Book1_2" xfId="643"/>
    <cellStyle name="_TG-TH_1_Book1_2_BC CV 6403 BKHĐT" xfId="644"/>
    <cellStyle name="_TG-TH_1_Book1_2_Bieu3ODA" xfId="645"/>
    <cellStyle name="_TG-TH_1_Book1_2_Luy ke von ung nam 2011 -Thoa gui ngay 12-8-2012" xfId="646"/>
    <cellStyle name="_TG-TH_1_Book1_3" xfId="647"/>
    <cellStyle name="_TG-TH_1_Book1_BC CV 6403 BKHĐT" xfId="648"/>
    <cellStyle name="_TG-TH_1_Book1_Bieu mau cong trinh khoi cong moi 3-4" xfId="649"/>
    <cellStyle name="_TG-TH_1_Book1_Bieu3ODA" xfId="650"/>
    <cellStyle name="_TG-TH_1_Book1_Bieu4HTMT" xfId="651"/>
    <cellStyle name="_TG-TH_1_Book1_bo sung von KCH nam 2010 va Du an tre kho khan" xfId="652"/>
    <cellStyle name="_TG-TH_1_Book1_danh muc chuan bi dau tu 2011 ngay 07-6-2011" xfId="653"/>
    <cellStyle name="_TG-TH_1_Book1_Danh muc pbo nguon von XSKT, XDCB nam 2009 chuyen qua nam 2010" xfId="654"/>
    <cellStyle name="_TG-TH_1_Book1_dieu chinh KH 2011 ngay 26-5-2011111" xfId="655"/>
    <cellStyle name="_TG-TH_1_Book1_DS KCH PHAN BO VON NSDP NAM 2010" xfId="656"/>
    <cellStyle name="_TG-TH_1_Book1_giao KH 2011 ngay 10-12-2010" xfId="657"/>
    <cellStyle name="_TG-TH_1_Book1_Luy ke von ung nam 2011 -Thoa gui ngay 12-8-2012" xfId="658"/>
    <cellStyle name="_TG-TH_1_CAU Khanh Nam(Thi Cong)" xfId="659"/>
    <cellStyle name="_TG-TH_1_CoCauPhi (version 1)" xfId="660"/>
    <cellStyle name="_TG-TH_1_ChiHuong_ApGia" xfId="661"/>
    <cellStyle name="_TG-TH_1_danh muc chuan bi dau tu 2011 ngay 07-6-2011" xfId="662"/>
    <cellStyle name="_TG-TH_1_Danh muc pbo nguon von XSKT, XDCB nam 2009 chuyen qua nam 2010" xfId="663"/>
    <cellStyle name="_TG-TH_1_DAU NOI PL-CL TAI PHU LAMHC" xfId="664"/>
    <cellStyle name="_TG-TH_1_dieu chinh KH 2011 ngay 26-5-2011111" xfId="665"/>
    <cellStyle name="_TG-TH_1_DS KCH PHAN BO VON NSDP NAM 2010" xfId="666"/>
    <cellStyle name="_TG-TH_1_DU TRU VAT TU" xfId="667"/>
    <cellStyle name="_TG-TH_1_GTGT 2003" xfId="668"/>
    <cellStyle name="_TG-TH_1_giao KH 2011 ngay 10-12-2010" xfId="669"/>
    <cellStyle name="_TG-TH_1_KE KHAI THUE GTGT 2004" xfId="670"/>
    <cellStyle name="_TG-TH_1_KE KHAI THUE GTGT 2004_BCTC2004" xfId="671"/>
    <cellStyle name="_TG-TH_1_kien giang 2" xfId="672"/>
    <cellStyle name="_TG-TH_1_KH TPCP vung TNB (03-1-2012)" xfId="673"/>
    <cellStyle name="_TG-TH_1_Lora-tungchau" xfId="674"/>
    <cellStyle name="_TG-TH_1_Luy ke von ung nam 2011 -Thoa gui ngay 12-8-2012" xfId="675"/>
    <cellStyle name="_TG-TH_1_N-X-T-04" xfId="676"/>
    <cellStyle name="_TG-TH_1_NhanCong" xfId="677"/>
    <cellStyle name="_TG-TH_1_phu luc tong ket tinh hinh TH giai doan 03-10 (ngay 30)" xfId="678"/>
    <cellStyle name="_TG-TH_1_Qt-HT3PQ1(CauKho)" xfId="679"/>
    <cellStyle name="_TG-TH_1_Sheet1" xfId="680"/>
    <cellStyle name="_TG-TH_1_TK152-04" xfId="681"/>
    <cellStyle name="_TG-TH_1_ÿÿÿÿÿ" xfId="682"/>
    <cellStyle name="_TG-TH_1_ÿÿÿÿÿ_Bieu mau cong trinh khoi cong moi 3-4" xfId="683"/>
    <cellStyle name="_TG-TH_1_ÿÿÿÿÿ_Bieu3ODA" xfId="684"/>
    <cellStyle name="_TG-TH_1_ÿÿÿÿÿ_Bieu4HTMT" xfId="685"/>
    <cellStyle name="_TG-TH_1_ÿÿÿÿÿ_kien giang 2" xfId="686"/>
    <cellStyle name="_TG-TH_1_ÿÿÿÿÿ_KH TPCP vung TNB (03-1-2012)" xfId="687"/>
    <cellStyle name="_TG-TH_2" xfId="688"/>
    <cellStyle name="_TG-TH_2_ApGiaVatTu_cayxanh_latgach" xfId="689"/>
    <cellStyle name="_TG-TH_2_BANG TONG HOP TINH HINH THANH QUYET TOAN (MOI I)" xfId="690"/>
    <cellStyle name="_TG-TH_2_BAO GIA NGAY 24-10-08 (co dam)" xfId="691"/>
    <cellStyle name="_TG-TH_2_BC  NAM 2007" xfId="692"/>
    <cellStyle name="_TG-TH_2_BC CV 6403 BKHĐT" xfId="693"/>
    <cellStyle name="_TG-TH_2_BC NQ11-CP - chinh sua lai" xfId="694"/>
    <cellStyle name="_TG-TH_2_BC NQ11-CP-Quynh sau bieu so3" xfId="695"/>
    <cellStyle name="_TG-TH_2_BC_NQ11-CP_-_Thao_sua_lai" xfId="696"/>
    <cellStyle name="_TG-TH_2_Bieu mau cong trinh khoi cong moi 3-4" xfId="697"/>
    <cellStyle name="_TG-TH_2_Bieu3ODA" xfId="698"/>
    <cellStyle name="_TG-TH_2_Bieu3ODA_1" xfId="699"/>
    <cellStyle name="_TG-TH_2_Bieu4HTMT" xfId="700"/>
    <cellStyle name="_TG-TH_2_bo sung von KCH nam 2010 va Du an tre kho khan" xfId="701"/>
    <cellStyle name="_TG-TH_2_Book1" xfId="702"/>
    <cellStyle name="_TG-TH_2_Book1_1" xfId="703"/>
    <cellStyle name="_TG-TH_2_Book1_1_BC CV 6403 BKHĐT" xfId="704"/>
    <cellStyle name="_TG-TH_2_Book1_1_Bieu mau cong trinh khoi cong moi 3-4" xfId="705"/>
    <cellStyle name="_TG-TH_2_Book1_1_Bieu3ODA" xfId="706"/>
    <cellStyle name="_TG-TH_2_Book1_1_Bieu4HTMT" xfId="707"/>
    <cellStyle name="_TG-TH_2_Book1_1_Book1" xfId="708"/>
    <cellStyle name="_TG-TH_2_Book1_1_Luy ke von ung nam 2011 -Thoa gui ngay 12-8-2012" xfId="709"/>
    <cellStyle name="_TG-TH_2_Book1_2" xfId="710"/>
    <cellStyle name="_TG-TH_2_Book1_2_BC CV 6403 BKHĐT" xfId="711"/>
    <cellStyle name="_TG-TH_2_Book1_2_Bieu3ODA" xfId="712"/>
    <cellStyle name="_TG-TH_2_Book1_2_Luy ke von ung nam 2011 -Thoa gui ngay 12-8-2012" xfId="713"/>
    <cellStyle name="_TG-TH_2_Book1_3" xfId="714"/>
    <cellStyle name="_TG-TH_2_Book1_BC CV 6403 BKHĐT" xfId="715"/>
    <cellStyle name="_TG-TH_2_Book1_Bieu mau cong trinh khoi cong moi 3-4" xfId="716"/>
    <cellStyle name="_TG-TH_2_Book1_Bieu3ODA" xfId="717"/>
    <cellStyle name="_TG-TH_2_Book1_Bieu4HTMT" xfId="718"/>
    <cellStyle name="_TG-TH_2_Book1_bo sung von KCH nam 2010 va Du an tre kho khan" xfId="719"/>
    <cellStyle name="_TG-TH_2_Book1_danh muc chuan bi dau tu 2011 ngay 07-6-2011" xfId="720"/>
    <cellStyle name="_TG-TH_2_Book1_Danh muc pbo nguon von XSKT, XDCB nam 2009 chuyen qua nam 2010" xfId="721"/>
    <cellStyle name="_TG-TH_2_Book1_dieu chinh KH 2011 ngay 26-5-2011111" xfId="722"/>
    <cellStyle name="_TG-TH_2_Book1_DS KCH PHAN BO VON NSDP NAM 2010" xfId="723"/>
    <cellStyle name="_TG-TH_2_Book1_giao KH 2011 ngay 10-12-2010" xfId="724"/>
    <cellStyle name="_TG-TH_2_Book1_Luy ke von ung nam 2011 -Thoa gui ngay 12-8-2012" xfId="725"/>
    <cellStyle name="_TG-TH_2_CAU Khanh Nam(Thi Cong)" xfId="726"/>
    <cellStyle name="_TG-TH_2_CoCauPhi (version 1)" xfId="727"/>
    <cellStyle name="_TG-TH_2_ChiHuong_ApGia" xfId="728"/>
    <cellStyle name="_TG-TH_2_danh muc chuan bi dau tu 2011 ngay 07-6-2011" xfId="729"/>
    <cellStyle name="_TG-TH_2_Danh muc pbo nguon von XSKT, XDCB nam 2009 chuyen qua nam 2010" xfId="730"/>
    <cellStyle name="_TG-TH_2_DAU NOI PL-CL TAI PHU LAMHC" xfId="731"/>
    <cellStyle name="_TG-TH_2_dieu chinh KH 2011 ngay 26-5-2011111" xfId="732"/>
    <cellStyle name="_TG-TH_2_DS KCH PHAN BO VON NSDP NAM 2010" xfId="733"/>
    <cellStyle name="_TG-TH_2_DU TRU VAT TU" xfId="734"/>
    <cellStyle name="_TG-TH_2_GTGT 2003" xfId="735"/>
    <cellStyle name="_TG-TH_2_giao KH 2011 ngay 10-12-2010" xfId="736"/>
    <cellStyle name="_TG-TH_2_KE KHAI THUE GTGT 2004" xfId="737"/>
    <cellStyle name="_TG-TH_2_KE KHAI THUE GTGT 2004_BCTC2004" xfId="738"/>
    <cellStyle name="_TG-TH_2_kien giang 2" xfId="739"/>
    <cellStyle name="_TG-TH_2_KH TPCP vung TNB (03-1-2012)" xfId="740"/>
    <cellStyle name="_TG-TH_2_Lora-tungchau" xfId="741"/>
    <cellStyle name="_TG-TH_2_Luy ke von ung nam 2011 -Thoa gui ngay 12-8-2012" xfId="742"/>
    <cellStyle name="_TG-TH_2_N-X-T-04" xfId="743"/>
    <cellStyle name="_TG-TH_2_NhanCong" xfId="744"/>
    <cellStyle name="_TG-TH_2_phu luc tong ket tinh hinh TH giai doan 03-10 (ngay 30)" xfId="745"/>
    <cellStyle name="_TG-TH_2_Qt-HT3PQ1(CauKho)" xfId="746"/>
    <cellStyle name="_TG-TH_2_Sheet1" xfId="747"/>
    <cellStyle name="_TG-TH_2_TK152-04" xfId="748"/>
    <cellStyle name="_TG-TH_2_ÿÿÿÿÿ" xfId="749"/>
    <cellStyle name="_TG-TH_2_ÿÿÿÿÿ_Bieu mau cong trinh khoi cong moi 3-4" xfId="750"/>
    <cellStyle name="_TG-TH_2_ÿÿÿÿÿ_Bieu3ODA" xfId="751"/>
    <cellStyle name="_TG-TH_2_ÿÿÿÿÿ_Bieu4HTMT" xfId="752"/>
    <cellStyle name="_TG-TH_2_ÿÿÿÿÿ_kien giang 2" xfId="753"/>
    <cellStyle name="_TG-TH_2_ÿÿÿÿÿ_KH TPCP vung TNB (03-1-2012)" xfId="754"/>
    <cellStyle name="_TG-TH_3" xfId="755"/>
    <cellStyle name="_TG-TH_3_Lora-tungchau" xfId="756"/>
    <cellStyle name="_TG-TH_3_Qt-HT3PQ1(CauKho)" xfId="757"/>
    <cellStyle name="_TG-TH_4" xfId="758"/>
    <cellStyle name="_TK152-04" xfId="759"/>
    <cellStyle name="_Tong dutoan PP LAHAI" xfId="760"/>
    <cellStyle name="_TPCP GT-24-5-Mien Nui" xfId="761"/>
    <cellStyle name="_TPCP GT-24-5-Mien Nui_!1 1 bao cao giao KH ve HTCMT vung TNB   12-12-2011" xfId="762"/>
    <cellStyle name="_TPCP GT-24-5-Mien Nui_Bieu4HTMT" xfId="763"/>
    <cellStyle name="_TPCP GT-24-5-Mien Nui_Bieu4HTMT_!1 1 bao cao giao KH ve HTCMT vung TNB   12-12-2011" xfId="764"/>
    <cellStyle name="_TPCP GT-24-5-Mien Nui_Bieu4HTMT_KH TPCP vung TNB (03-1-2012)" xfId="765"/>
    <cellStyle name="_TPCP GT-24-5-Mien Nui_KH TPCP vung TNB (03-1-2012)" xfId="766"/>
    <cellStyle name="_ung truoc 2011 NSTW Thanh Hoa + Nge An gui Thu 12-5" xfId="767"/>
    <cellStyle name="_ung truoc 2011 NSTW Thanh Hoa + Nge An gui Thu 12-5_!1 1 bao cao giao KH ve HTCMT vung TNB   12-12-2011" xfId="768"/>
    <cellStyle name="_ung truoc 2011 NSTW Thanh Hoa + Nge An gui Thu 12-5_Bieu4HTMT" xfId="769"/>
    <cellStyle name="_ung truoc 2011 NSTW Thanh Hoa + Nge An gui Thu 12-5_Bieu4HTMT_!1 1 bao cao giao KH ve HTCMT vung TNB   12-12-2011" xfId="770"/>
    <cellStyle name="_ung truoc 2011 NSTW Thanh Hoa + Nge An gui Thu 12-5_Bieu4HTMT_KH TPCP vung TNB (03-1-2012)" xfId="771"/>
    <cellStyle name="_ung truoc 2011 NSTW Thanh Hoa + Nge An gui Thu 12-5_KH TPCP vung TNB (03-1-2012)" xfId="772"/>
    <cellStyle name="_ung truoc cua long an (6-5-2010)" xfId="773"/>
    <cellStyle name="_Ung von nam 2011 vung TNB - Doan Cong tac (12-5-2010)" xfId="774"/>
    <cellStyle name="_Ung von nam 2011 vung TNB - Doan Cong tac (12-5-2010)_!1 1 bao cao giao KH ve HTCMT vung TNB   12-12-2011" xfId="775"/>
    <cellStyle name="_Ung von nam 2011 vung TNB - Doan Cong tac (12-5-2010)_Bieu4HTMT" xfId="776"/>
    <cellStyle name="_Ung von nam 2011 vung TNB - Doan Cong tac (12-5-2010)_Bieu4HTMT_!1 1 bao cao giao KH ve HTCMT vung TNB   12-12-2011" xfId="777"/>
    <cellStyle name="_Ung von nam 2011 vung TNB - Doan Cong tac (12-5-2010)_Bieu4HTMT_KH TPCP vung TNB (03-1-2012)" xfId="778"/>
    <cellStyle name="_Ung von nam 2011 vung TNB - Doan Cong tac (12-5-2010)_Cong trinh co y kien LD_Dang_NN_2011-Tay nguyen-9-10" xfId="779"/>
    <cellStyle name="_Ung von nam 2011 vung TNB - Doan Cong tac (12-5-2010)_Cong trinh co y kien LD_Dang_NN_2011-Tay nguyen-9-10_!1 1 bao cao giao KH ve HTCMT vung TNB   12-12-2011" xfId="780"/>
    <cellStyle name="_Ung von nam 2011 vung TNB - Doan Cong tac (12-5-2010)_Cong trinh co y kien LD_Dang_NN_2011-Tay nguyen-9-10_Bieu4HTMT" xfId="781"/>
    <cellStyle name="_Ung von nam 2011 vung TNB - Doan Cong tac (12-5-2010)_Cong trinh co y kien LD_Dang_NN_2011-Tay nguyen-9-10_Bieu4HTMT_!1 1 bao cao giao KH ve HTCMT vung TNB   12-12-2011" xfId="782"/>
    <cellStyle name="_Ung von nam 2011 vung TNB - Doan Cong tac (12-5-2010)_Cong trinh co y kien LD_Dang_NN_2011-Tay nguyen-9-10_Bieu4HTMT_KH TPCP vung TNB (03-1-2012)" xfId="783"/>
    <cellStyle name="_Ung von nam 2011 vung TNB - Doan Cong tac (12-5-2010)_Cong trinh co y kien LD_Dang_NN_2011-Tay nguyen-9-10_KH TPCP vung TNB (03-1-2012)" xfId="784"/>
    <cellStyle name="_Ung von nam 2011 vung TNB - Doan Cong tac (12-5-2010)_KH TPCP vung TNB (03-1-2012)" xfId="785"/>
    <cellStyle name="_Ung von nam 2011 vung TNB - Doan Cong tac (12-5-2010)_TN - Ho tro khac 2011" xfId="786"/>
    <cellStyle name="_Ung von nam 2011 vung TNB - Doan Cong tac (12-5-2010)_TN - Ho tro khac 2011_!1 1 bao cao giao KH ve HTCMT vung TNB   12-12-2011" xfId="787"/>
    <cellStyle name="_Ung von nam 2011 vung TNB - Doan Cong tac (12-5-2010)_TN - Ho tro khac 2011_Bieu4HTMT" xfId="788"/>
    <cellStyle name="_Ung von nam 2011 vung TNB - Doan Cong tac (12-5-2010)_TN - Ho tro khac 2011_Bieu4HTMT_!1 1 bao cao giao KH ve HTCMT vung TNB   12-12-2011" xfId="789"/>
    <cellStyle name="_Ung von nam 2011 vung TNB - Doan Cong tac (12-5-2010)_TN - Ho tro khac 2011_Bieu4HTMT_KH TPCP vung TNB (03-1-2012)" xfId="790"/>
    <cellStyle name="_Ung von nam 2011 vung TNB - Doan Cong tac (12-5-2010)_TN - Ho tro khac 2011_KH TPCP vung TNB (03-1-2012)" xfId="791"/>
    <cellStyle name="_XDCB thang 12.2010" xfId="792"/>
    <cellStyle name="_ÿÿÿÿÿ" xfId="793"/>
    <cellStyle name="_ÿÿÿÿÿ_Bieu mau cong trinh khoi cong moi 3-4" xfId="794"/>
    <cellStyle name="_ÿÿÿÿÿ_Bieu mau cong trinh khoi cong moi 3-4_!1 1 bao cao giao KH ve HTCMT vung TNB   12-12-2011" xfId="795"/>
    <cellStyle name="_ÿÿÿÿÿ_Bieu mau cong trinh khoi cong moi 3-4_KH TPCP vung TNB (03-1-2012)" xfId="796"/>
    <cellStyle name="_ÿÿÿÿÿ_Bieu3ODA" xfId="797"/>
    <cellStyle name="_ÿÿÿÿÿ_Bieu3ODA_!1 1 bao cao giao KH ve HTCMT vung TNB   12-12-2011" xfId="798"/>
    <cellStyle name="_ÿÿÿÿÿ_Bieu3ODA_KH TPCP vung TNB (03-1-2012)" xfId="799"/>
    <cellStyle name="_ÿÿÿÿÿ_Bieu4HTMT" xfId="800"/>
    <cellStyle name="_ÿÿÿÿÿ_Bieu4HTMT_!1 1 bao cao giao KH ve HTCMT vung TNB   12-12-2011" xfId="801"/>
    <cellStyle name="_ÿÿÿÿÿ_Bieu4HTMT_KH TPCP vung TNB (03-1-2012)" xfId="802"/>
    <cellStyle name="_ÿÿÿÿÿ_kien giang 2" xfId="803"/>
    <cellStyle name="_ÿÿÿÿÿ_Kh ql62 (2010) 11-09" xfId="804"/>
    <cellStyle name="_ÿÿÿÿÿ_KH TPCP vung TNB (03-1-2012)" xfId="805"/>
    <cellStyle name="_ÿÿÿÿÿ_Khung 2012" xfId="806"/>
    <cellStyle name="~1" xfId="6"/>
    <cellStyle name="’Ê‰Ý [0.00]_laroux" xfId="807"/>
    <cellStyle name="’Ê‰Ý_laroux" xfId="808"/>
    <cellStyle name="•W?_Format" xfId="809"/>
    <cellStyle name="•W€_’·Šú‰p•¶" xfId="810"/>
    <cellStyle name="•W_¯–ì" xfId="811"/>
    <cellStyle name="W_MARINE" xfId="812"/>
    <cellStyle name="0" xfId="813"/>
    <cellStyle name="0 2" xfId="814"/>
    <cellStyle name="0,0_x000d__x000a_NA_x000d__x000a_" xfId="815"/>
    <cellStyle name="0.0" xfId="816"/>
    <cellStyle name="0.0 2" xfId="817"/>
    <cellStyle name="0.00" xfId="818"/>
    <cellStyle name="0.00 2" xfId="819"/>
    <cellStyle name="1" xfId="820"/>
    <cellStyle name="1_!1 1 bao cao giao KH ve HTCMT vung TNB   12-12-2011" xfId="821"/>
    <cellStyle name="1_BAO GIA NGAY 24-10-08 (co dam)" xfId="822"/>
    <cellStyle name="1_Bieu4HTMT" xfId="823"/>
    <cellStyle name="1_Book1" xfId="824"/>
    <cellStyle name="1_Book1_1" xfId="825"/>
    <cellStyle name="1_Book1_1_!1 1 bao cao giao KH ve HTCMT vung TNB   12-12-2011" xfId="826"/>
    <cellStyle name="1_Book1_1_Bieu4HTMT" xfId="827"/>
    <cellStyle name="1_Book1_1_Bieu4HTMT_!1 1 bao cao giao KH ve HTCMT vung TNB   12-12-2011" xfId="828"/>
    <cellStyle name="1_Book1_1_Bieu4HTMT_KH TPCP vung TNB (03-1-2012)" xfId="829"/>
    <cellStyle name="1_Book1_1_KH TPCP vung TNB (03-1-2012)" xfId="830"/>
    <cellStyle name="1_Cau thuy dien Ban La (Cu Anh)" xfId="831"/>
    <cellStyle name="1_Cau thuy dien Ban La (Cu Anh)_!1 1 bao cao giao KH ve HTCMT vung TNB   12-12-2011" xfId="832"/>
    <cellStyle name="1_Cau thuy dien Ban La (Cu Anh)_Bieu4HTMT" xfId="833"/>
    <cellStyle name="1_Cau thuy dien Ban La (Cu Anh)_Bieu4HTMT_!1 1 bao cao giao KH ve HTCMT vung TNB   12-12-2011" xfId="834"/>
    <cellStyle name="1_Cau thuy dien Ban La (Cu Anh)_Bieu4HTMT_KH TPCP vung TNB (03-1-2012)" xfId="835"/>
    <cellStyle name="1_Cau thuy dien Ban La (Cu Anh)_KH TPCP vung TNB (03-1-2012)" xfId="836"/>
    <cellStyle name="1_Cong trinh co y kien LD_Dang_NN_2011-Tay nguyen-9-10" xfId="837"/>
    <cellStyle name="1_Du toan 558 (Km17+508.12 - Km 22)" xfId="838"/>
    <cellStyle name="1_Du toan 558 (Km17+508.12 - Km 22)_!1 1 bao cao giao KH ve HTCMT vung TNB   12-12-2011" xfId="839"/>
    <cellStyle name="1_Du toan 558 (Km17+508.12 - Km 22)_Bieu4HTMT" xfId="840"/>
    <cellStyle name="1_Du toan 558 (Km17+508.12 - Km 22)_Bieu4HTMT_!1 1 bao cao giao KH ve HTCMT vung TNB   12-12-2011" xfId="841"/>
    <cellStyle name="1_Du toan 558 (Km17+508.12 - Km 22)_Bieu4HTMT_KH TPCP vung TNB (03-1-2012)" xfId="842"/>
    <cellStyle name="1_Du toan 558 (Km17+508.12 - Km 22)_KH TPCP vung TNB (03-1-2012)" xfId="843"/>
    <cellStyle name="1_Gia_VLQL48_duyet " xfId="844"/>
    <cellStyle name="1_Gia_VLQL48_duyet _!1 1 bao cao giao KH ve HTCMT vung TNB   12-12-2011" xfId="845"/>
    <cellStyle name="1_Gia_VLQL48_duyet _Bieu4HTMT" xfId="846"/>
    <cellStyle name="1_Gia_VLQL48_duyet _Bieu4HTMT_!1 1 bao cao giao KH ve HTCMT vung TNB   12-12-2011" xfId="847"/>
    <cellStyle name="1_Gia_VLQL48_duyet _Bieu4HTMT_KH TPCP vung TNB (03-1-2012)" xfId="848"/>
    <cellStyle name="1_Gia_VLQL48_duyet _KH TPCP vung TNB (03-1-2012)" xfId="849"/>
    <cellStyle name="1_KlQdinhduyet" xfId="850"/>
    <cellStyle name="1_KlQdinhduyet_!1 1 bao cao giao KH ve HTCMT vung TNB   12-12-2011" xfId="851"/>
    <cellStyle name="1_KlQdinhduyet_Bieu4HTMT" xfId="852"/>
    <cellStyle name="1_KlQdinhduyet_Bieu4HTMT_!1 1 bao cao giao KH ve HTCMT vung TNB   12-12-2011" xfId="853"/>
    <cellStyle name="1_KlQdinhduyet_Bieu4HTMT_KH TPCP vung TNB (03-1-2012)" xfId="854"/>
    <cellStyle name="1_KlQdinhduyet_KH TPCP vung TNB (03-1-2012)" xfId="855"/>
    <cellStyle name="1_Kh ql62 (2010) 11-09" xfId="856"/>
    <cellStyle name="1_KH TPCP vung TNB (03-1-2012)" xfId="857"/>
    <cellStyle name="1_Khung 2012" xfId="858"/>
    <cellStyle name="1_TN - Ho tro khac 2011" xfId="859"/>
    <cellStyle name="1_TRUNG PMU 5" xfId="860"/>
    <cellStyle name="1_ÿÿÿÿÿ" xfId="861"/>
    <cellStyle name="1_ÿÿÿÿÿ_Bieu tong hop nhu cau ung 2011 da chon loc -Mien nui" xfId="862"/>
    <cellStyle name="1_ÿÿÿÿÿ_Bieu tong hop nhu cau ung 2011 da chon loc -Mien nui 2" xfId="863"/>
    <cellStyle name="1_ÿÿÿÿÿ_Kh ql62 (2010) 11-09" xfId="864"/>
    <cellStyle name="1_ÿÿÿÿÿ_Khung 2012" xfId="865"/>
    <cellStyle name="15" xfId="866"/>
    <cellStyle name="18" xfId="867"/>
    <cellStyle name="¹éºÐÀ²_      " xfId="868"/>
    <cellStyle name="2" xfId="869"/>
    <cellStyle name="2_Book1" xfId="870"/>
    <cellStyle name="2_Book1_1" xfId="871"/>
    <cellStyle name="2_Book1_1_!1 1 bao cao giao KH ve HTCMT vung TNB   12-12-2011" xfId="872"/>
    <cellStyle name="2_Book1_1_Bieu4HTMT" xfId="873"/>
    <cellStyle name="2_Book1_1_Bieu4HTMT_!1 1 bao cao giao KH ve HTCMT vung TNB   12-12-2011" xfId="874"/>
    <cellStyle name="2_Book1_1_Bieu4HTMT_KH TPCP vung TNB (03-1-2012)" xfId="875"/>
    <cellStyle name="2_Book1_1_KH TPCP vung TNB (03-1-2012)" xfId="876"/>
    <cellStyle name="2_Cau thuy dien Ban La (Cu Anh)" xfId="877"/>
    <cellStyle name="2_Cau thuy dien Ban La (Cu Anh)_!1 1 bao cao giao KH ve HTCMT vung TNB   12-12-2011" xfId="878"/>
    <cellStyle name="2_Cau thuy dien Ban La (Cu Anh)_Bieu4HTMT" xfId="879"/>
    <cellStyle name="2_Cau thuy dien Ban La (Cu Anh)_Bieu4HTMT_!1 1 bao cao giao KH ve HTCMT vung TNB   12-12-2011" xfId="880"/>
    <cellStyle name="2_Cau thuy dien Ban La (Cu Anh)_Bieu4HTMT_KH TPCP vung TNB (03-1-2012)" xfId="881"/>
    <cellStyle name="2_Cau thuy dien Ban La (Cu Anh)_KH TPCP vung TNB (03-1-2012)" xfId="882"/>
    <cellStyle name="2_Du toan 558 (Km17+508.12 - Km 22)" xfId="883"/>
    <cellStyle name="2_Du toan 558 (Km17+508.12 - Km 22)_!1 1 bao cao giao KH ve HTCMT vung TNB   12-12-2011" xfId="884"/>
    <cellStyle name="2_Du toan 558 (Km17+508.12 - Km 22)_Bieu4HTMT" xfId="885"/>
    <cellStyle name="2_Du toan 558 (Km17+508.12 - Km 22)_Bieu4HTMT_!1 1 bao cao giao KH ve HTCMT vung TNB   12-12-2011" xfId="886"/>
    <cellStyle name="2_Du toan 558 (Km17+508.12 - Km 22)_Bieu4HTMT_KH TPCP vung TNB (03-1-2012)" xfId="887"/>
    <cellStyle name="2_Du toan 558 (Km17+508.12 - Km 22)_KH TPCP vung TNB (03-1-2012)" xfId="888"/>
    <cellStyle name="2_Gia_VLQL48_duyet " xfId="889"/>
    <cellStyle name="2_Gia_VLQL48_duyet _!1 1 bao cao giao KH ve HTCMT vung TNB   12-12-2011" xfId="890"/>
    <cellStyle name="2_Gia_VLQL48_duyet _Bieu4HTMT" xfId="891"/>
    <cellStyle name="2_Gia_VLQL48_duyet _Bieu4HTMT_!1 1 bao cao giao KH ve HTCMT vung TNB   12-12-2011" xfId="892"/>
    <cellStyle name="2_Gia_VLQL48_duyet _Bieu4HTMT_KH TPCP vung TNB (03-1-2012)" xfId="893"/>
    <cellStyle name="2_Gia_VLQL48_duyet _KH TPCP vung TNB (03-1-2012)" xfId="894"/>
    <cellStyle name="2_KlQdinhduyet" xfId="895"/>
    <cellStyle name="2_KlQdinhduyet_!1 1 bao cao giao KH ve HTCMT vung TNB   12-12-2011" xfId="896"/>
    <cellStyle name="2_KlQdinhduyet_Bieu4HTMT" xfId="897"/>
    <cellStyle name="2_KlQdinhduyet_Bieu4HTMT_!1 1 bao cao giao KH ve HTCMT vung TNB   12-12-2011" xfId="898"/>
    <cellStyle name="2_KlQdinhduyet_Bieu4HTMT_KH TPCP vung TNB (03-1-2012)" xfId="899"/>
    <cellStyle name="2_KlQdinhduyet_KH TPCP vung TNB (03-1-2012)" xfId="900"/>
    <cellStyle name="2_TRUNG PMU 5" xfId="901"/>
    <cellStyle name="2_ÿÿÿÿÿ" xfId="902"/>
    <cellStyle name="2_ÿÿÿÿÿ_Bieu tong hop nhu cau ung 2011 da chon loc -Mien nui" xfId="903"/>
    <cellStyle name="2_ÿÿÿÿÿ_Bieu tong hop nhu cau ung 2011 da chon loc -Mien nui 2" xfId="904"/>
    <cellStyle name="-2001" xfId="905"/>
    <cellStyle name="3" xfId="906"/>
    <cellStyle name="3_Book1" xfId="907"/>
    <cellStyle name="3_Book1_1" xfId="908"/>
    <cellStyle name="3_Book1_1_!1 1 bao cao giao KH ve HTCMT vung TNB   12-12-2011" xfId="909"/>
    <cellStyle name="3_Book1_1_Bieu4HTMT" xfId="910"/>
    <cellStyle name="3_Book1_1_Bieu4HTMT_!1 1 bao cao giao KH ve HTCMT vung TNB   12-12-2011" xfId="911"/>
    <cellStyle name="3_Book1_1_Bieu4HTMT_KH TPCP vung TNB (03-1-2012)" xfId="912"/>
    <cellStyle name="3_Book1_1_KH TPCP vung TNB (03-1-2012)" xfId="913"/>
    <cellStyle name="3_Cau thuy dien Ban La (Cu Anh)" xfId="914"/>
    <cellStyle name="3_Cau thuy dien Ban La (Cu Anh)_!1 1 bao cao giao KH ve HTCMT vung TNB   12-12-2011" xfId="915"/>
    <cellStyle name="3_Cau thuy dien Ban La (Cu Anh)_Bieu4HTMT" xfId="916"/>
    <cellStyle name="3_Cau thuy dien Ban La (Cu Anh)_Bieu4HTMT_!1 1 bao cao giao KH ve HTCMT vung TNB   12-12-2011" xfId="917"/>
    <cellStyle name="3_Cau thuy dien Ban La (Cu Anh)_Bieu4HTMT_KH TPCP vung TNB (03-1-2012)" xfId="918"/>
    <cellStyle name="3_Cau thuy dien Ban La (Cu Anh)_KH TPCP vung TNB (03-1-2012)" xfId="919"/>
    <cellStyle name="3_Du toan 558 (Km17+508.12 - Km 22)" xfId="920"/>
    <cellStyle name="3_Du toan 558 (Km17+508.12 - Km 22)_!1 1 bao cao giao KH ve HTCMT vung TNB   12-12-2011" xfId="921"/>
    <cellStyle name="3_Du toan 558 (Km17+508.12 - Km 22)_Bieu4HTMT" xfId="922"/>
    <cellStyle name="3_Du toan 558 (Km17+508.12 - Km 22)_Bieu4HTMT_!1 1 bao cao giao KH ve HTCMT vung TNB   12-12-2011" xfId="923"/>
    <cellStyle name="3_Du toan 558 (Km17+508.12 - Km 22)_Bieu4HTMT_KH TPCP vung TNB (03-1-2012)" xfId="924"/>
    <cellStyle name="3_Du toan 558 (Km17+508.12 - Km 22)_KH TPCP vung TNB (03-1-2012)" xfId="925"/>
    <cellStyle name="3_Gia_VLQL48_duyet " xfId="926"/>
    <cellStyle name="3_Gia_VLQL48_duyet _!1 1 bao cao giao KH ve HTCMT vung TNB   12-12-2011" xfId="927"/>
    <cellStyle name="3_Gia_VLQL48_duyet _Bieu4HTMT" xfId="928"/>
    <cellStyle name="3_Gia_VLQL48_duyet _Bieu4HTMT_!1 1 bao cao giao KH ve HTCMT vung TNB   12-12-2011" xfId="929"/>
    <cellStyle name="3_Gia_VLQL48_duyet _Bieu4HTMT_KH TPCP vung TNB (03-1-2012)" xfId="930"/>
    <cellStyle name="3_Gia_VLQL48_duyet _KH TPCP vung TNB (03-1-2012)" xfId="931"/>
    <cellStyle name="3_KlQdinhduyet" xfId="932"/>
    <cellStyle name="3_KlQdinhduyet_!1 1 bao cao giao KH ve HTCMT vung TNB   12-12-2011" xfId="933"/>
    <cellStyle name="3_KlQdinhduyet_Bieu4HTMT" xfId="934"/>
    <cellStyle name="3_KlQdinhduyet_Bieu4HTMT_!1 1 bao cao giao KH ve HTCMT vung TNB   12-12-2011" xfId="935"/>
    <cellStyle name="3_KlQdinhduyet_Bieu4HTMT_KH TPCP vung TNB (03-1-2012)" xfId="936"/>
    <cellStyle name="3_KlQdinhduyet_KH TPCP vung TNB (03-1-2012)" xfId="937"/>
    <cellStyle name="3_ÿÿÿÿÿ" xfId="938"/>
    <cellStyle name="4" xfId="939"/>
    <cellStyle name="4_Book1" xfId="940"/>
    <cellStyle name="4_Book1_1" xfId="941"/>
    <cellStyle name="4_Book1_1_!1 1 bao cao giao KH ve HTCMT vung TNB   12-12-2011" xfId="942"/>
    <cellStyle name="4_Book1_1_Bieu4HTMT" xfId="943"/>
    <cellStyle name="4_Book1_1_Bieu4HTMT_!1 1 bao cao giao KH ve HTCMT vung TNB   12-12-2011" xfId="944"/>
    <cellStyle name="4_Book1_1_Bieu4HTMT_KH TPCP vung TNB (03-1-2012)" xfId="945"/>
    <cellStyle name="4_Book1_1_KH TPCP vung TNB (03-1-2012)" xfId="946"/>
    <cellStyle name="4_Cau thuy dien Ban La (Cu Anh)" xfId="947"/>
    <cellStyle name="4_Cau thuy dien Ban La (Cu Anh)_!1 1 bao cao giao KH ve HTCMT vung TNB   12-12-2011" xfId="948"/>
    <cellStyle name="4_Cau thuy dien Ban La (Cu Anh)_Bieu4HTMT" xfId="949"/>
    <cellStyle name="4_Cau thuy dien Ban La (Cu Anh)_Bieu4HTMT_!1 1 bao cao giao KH ve HTCMT vung TNB   12-12-2011" xfId="950"/>
    <cellStyle name="4_Cau thuy dien Ban La (Cu Anh)_Bieu4HTMT_KH TPCP vung TNB (03-1-2012)" xfId="951"/>
    <cellStyle name="4_Cau thuy dien Ban La (Cu Anh)_KH TPCP vung TNB (03-1-2012)" xfId="952"/>
    <cellStyle name="4_Du toan 558 (Km17+508.12 - Km 22)" xfId="953"/>
    <cellStyle name="4_Du toan 558 (Km17+508.12 - Km 22)_!1 1 bao cao giao KH ve HTCMT vung TNB   12-12-2011" xfId="954"/>
    <cellStyle name="4_Du toan 558 (Km17+508.12 - Km 22)_Bieu4HTMT" xfId="955"/>
    <cellStyle name="4_Du toan 558 (Km17+508.12 - Km 22)_Bieu4HTMT_!1 1 bao cao giao KH ve HTCMT vung TNB   12-12-2011" xfId="956"/>
    <cellStyle name="4_Du toan 558 (Km17+508.12 - Km 22)_Bieu4HTMT_KH TPCP vung TNB (03-1-2012)" xfId="957"/>
    <cellStyle name="4_Du toan 558 (Km17+508.12 - Km 22)_KH TPCP vung TNB (03-1-2012)" xfId="958"/>
    <cellStyle name="4_Gia_VLQL48_duyet " xfId="959"/>
    <cellStyle name="4_Gia_VLQL48_duyet _!1 1 bao cao giao KH ve HTCMT vung TNB   12-12-2011" xfId="960"/>
    <cellStyle name="4_Gia_VLQL48_duyet _Bieu4HTMT" xfId="961"/>
    <cellStyle name="4_Gia_VLQL48_duyet _Bieu4HTMT_!1 1 bao cao giao KH ve HTCMT vung TNB   12-12-2011" xfId="962"/>
    <cellStyle name="4_Gia_VLQL48_duyet _Bieu4HTMT_KH TPCP vung TNB (03-1-2012)" xfId="963"/>
    <cellStyle name="4_Gia_VLQL48_duyet _KH TPCP vung TNB (03-1-2012)" xfId="964"/>
    <cellStyle name="4_KlQdinhduyet" xfId="965"/>
    <cellStyle name="4_KlQdinhduyet_!1 1 bao cao giao KH ve HTCMT vung TNB   12-12-2011" xfId="966"/>
    <cellStyle name="4_KlQdinhduyet_Bieu4HTMT" xfId="967"/>
    <cellStyle name="4_KlQdinhduyet_Bieu4HTMT_!1 1 bao cao giao KH ve HTCMT vung TNB   12-12-2011" xfId="968"/>
    <cellStyle name="4_KlQdinhduyet_Bieu4HTMT_KH TPCP vung TNB (03-1-2012)" xfId="969"/>
    <cellStyle name="4_KlQdinhduyet_KH TPCP vung TNB (03-1-2012)" xfId="970"/>
    <cellStyle name="4_ÿÿÿÿÿ" xfId="971"/>
    <cellStyle name="52" xfId="972"/>
    <cellStyle name="6" xfId="973"/>
    <cellStyle name="6_Cong trinh co y kien LD_Dang_NN_2011-Tay nguyen-9-10" xfId="974"/>
    <cellStyle name="6_Cong trinh co y kien LD_Dang_NN_2011-Tay nguyen-9-10_!1 1 bao cao giao KH ve HTCMT vung TNB   12-12-2011" xfId="975"/>
    <cellStyle name="6_Cong trinh co y kien LD_Dang_NN_2011-Tay nguyen-9-10_Bieu4HTMT" xfId="976"/>
    <cellStyle name="6_Cong trinh co y kien LD_Dang_NN_2011-Tay nguyen-9-10_Bieu4HTMT_!1 1 bao cao giao KH ve HTCMT vung TNB   12-12-2011" xfId="977"/>
    <cellStyle name="6_Cong trinh co y kien LD_Dang_NN_2011-Tay nguyen-9-10_Bieu4HTMT_KH TPCP vung TNB (03-1-2012)" xfId="978"/>
    <cellStyle name="6_Cong trinh co y kien LD_Dang_NN_2011-Tay nguyen-9-10_KH TPCP vung TNB (03-1-2012)" xfId="979"/>
    <cellStyle name="6_TN - Ho tro khac 2011" xfId="980"/>
    <cellStyle name="6_TN - Ho tro khac 2011_!1 1 bao cao giao KH ve HTCMT vung TNB   12-12-2011" xfId="981"/>
    <cellStyle name="6_TN - Ho tro khac 2011_Bieu4HTMT" xfId="982"/>
    <cellStyle name="6_TN - Ho tro khac 2011_Bieu4HTMT_!1 1 bao cao giao KH ve HTCMT vung TNB   12-12-2011" xfId="983"/>
    <cellStyle name="6_TN - Ho tro khac 2011_Bieu4HTMT_KH TPCP vung TNB (03-1-2012)" xfId="984"/>
    <cellStyle name="6_TN - Ho tro khac 2011_KH TPCP vung TNB (03-1-2012)" xfId="985"/>
    <cellStyle name="9" xfId="986"/>
    <cellStyle name="9_!1 1 bao cao giao KH ve HTCMT vung TNB   12-12-2011" xfId="987"/>
    <cellStyle name="9_Bieu4HTMT" xfId="988"/>
    <cellStyle name="9_Bieu4HTMT_!1 1 bao cao giao KH ve HTCMT vung TNB   12-12-2011" xfId="989"/>
    <cellStyle name="9_Bieu4HTMT_KH TPCP vung TNB (03-1-2012)" xfId="990"/>
    <cellStyle name="9_KH TPCP vung TNB (03-1-2012)" xfId="991"/>
    <cellStyle name="ÅëÈ­ [0]_      " xfId="992"/>
    <cellStyle name="AeE­ [0]_INQUIRY ¿?¾÷AßAø " xfId="993"/>
    <cellStyle name="ÅëÈ­ [0]_L601CPT" xfId="994"/>
    <cellStyle name="ÅëÈ­_      " xfId="995"/>
    <cellStyle name="AeE­_INQUIRY ¿?¾÷AßAø " xfId="996"/>
    <cellStyle name="ÅëÈ­_L601CPT" xfId="997"/>
    <cellStyle name="args.style" xfId="998"/>
    <cellStyle name="at" xfId="999"/>
    <cellStyle name="ÄÞ¸¶ [0]_      " xfId="1000"/>
    <cellStyle name="AÞ¸¶ [0]_INQUIRY ¿?¾÷AßAø " xfId="1001"/>
    <cellStyle name="ÄÞ¸¶ [0]_L601CPT" xfId="1002"/>
    <cellStyle name="ÄÞ¸¶_      " xfId="1003"/>
    <cellStyle name="AÞ¸¶_INQUIRY ¿?¾÷AßAø " xfId="1004"/>
    <cellStyle name="ÄÞ¸¶_L601CPT" xfId="1005"/>
    <cellStyle name="AutoFormat Options" xfId="1006"/>
    <cellStyle name="Bình thường 2" xfId="1007"/>
    <cellStyle name="Body" xfId="1008"/>
    <cellStyle name="C?AØ_¿?¾÷CoE² " xfId="1009"/>
    <cellStyle name="C~1" xfId="1010"/>
    <cellStyle name="Ç¥ÁØ_      " xfId="1011"/>
    <cellStyle name="C￥AØ_¿μ¾÷CoE² " xfId="1012"/>
    <cellStyle name="Ç¥ÁØ_±¸¹Ì´ëÃ¥" xfId="1013"/>
    <cellStyle name="C￥AØ_Sheet1_¿μ¾÷CoE² " xfId="1014"/>
    <cellStyle name="Ç¥ÁØ_ÿÿÿÿÿÿ_4_ÃÑÇÕ°è " xfId="1015"/>
    <cellStyle name="Calc Currency (0)" xfId="1016"/>
    <cellStyle name="Calc Currency (2)" xfId="1017"/>
    <cellStyle name="Calc Percent (0)" xfId="1018"/>
    <cellStyle name="Calc Percent (1)" xfId="1019"/>
    <cellStyle name="Calc Percent (2)" xfId="1020"/>
    <cellStyle name="Calc Units (0)" xfId="1021"/>
    <cellStyle name="Calc Units (1)" xfId="1022"/>
    <cellStyle name="Calc Units (2)" xfId="1023"/>
    <cellStyle name="category" xfId="1024"/>
    <cellStyle name="Cerrency_Sheet2_XANGDAU" xfId="1025"/>
    <cellStyle name="Comma  - Style1" xfId="1027"/>
    <cellStyle name="Comma  - Style2" xfId="1028"/>
    <cellStyle name="Comma  - Style3" xfId="1029"/>
    <cellStyle name="Comma  - Style4" xfId="1030"/>
    <cellStyle name="Comma  - Style5" xfId="1031"/>
    <cellStyle name="Comma  - Style6" xfId="1032"/>
    <cellStyle name="Comma  - Style7" xfId="1033"/>
    <cellStyle name="Comma  - Style8" xfId="1034"/>
    <cellStyle name="Comma [0] 2" xfId="1035"/>
    <cellStyle name="Comma [0] 2 10" xfId="1036"/>
    <cellStyle name="Comma [0] 2 11" xfId="1037"/>
    <cellStyle name="Comma [0] 2 12" xfId="1038"/>
    <cellStyle name="Comma [0] 2 13" xfId="1039"/>
    <cellStyle name="Comma [0] 2 14" xfId="1040"/>
    <cellStyle name="Comma [0] 2 15" xfId="1041"/>
    <cellStyle name="Comma [0] 2 16" xfId="1042"/>
    <cellStyle name="Comma [0] 2 17" xfId="1043"/>
    <cellStyle name="Comma [0] 2 18" xfId="1044"/>
    <cellStyle name="Comma [0] 2 19" xfId="1045"/>
    <cellStyle name="Comma [0] 2 2" xfId="1046"/>
    <cellStyle name="Comma [0] 2 20" xfId="1047"/>
    <cellStyle name="Comma [0] 2 21" xfId="1048"/>
    <cellStyle name="Comma [0] 2 22" xfId="1049"/>
    <cellStyle name="Comma [0] 2 23" xfId="1050"/>
    <cellStyle name="Comma [0] 2 3" xfId="1051"/>
    <cellStyle name="Comma [0] 2 4" xfId="1052"/>
    <cellStyle name="Comma [0] 2 5" xfId="1053"/>
    <cellStyle name="Comma [0] 2 6" xfId="1054"/>
    <cellStyle name="Comma [0] 2 7" xfId="1055"/>
    <cellStyle name="Comma [0] 2 8" xfId="1056"/>
    <cellStyle name="Comma [0] 2 9" xfId="1057"/>
    <cellStyle name="Comma [0] 3" xfId="1058"/>
    <cellStyle name="Comma [0] 3 2" xfId="1059"/>
    <cellStyle name="Comma [0] 4" xfId="1060"/>
    <cellStyle name="Comma [00]" xfId="1061"/>
    <cellStyle name="Comma 10" xfId="7"/>
    <cellStyle name="Comma 10 10" xfId="8"/>
    <cellStyle name="Comma 10 2" xfId="1062"/>
    <cellStyle name="Comma 10 3" xfId="9"/>
    <cellStyle name="Comma 11" xfId="1063"/>
    <cellStyle name="Comma 11 2" xfId="1064"/>
    <cellStyle name="Comma 12" xfId="1065"/>
    <cellStyle name="Comma 12 2" xfId="1066"/>
    <cellStyle name="Comma 13" xfId="1067"/>
    <cellStyle name="Comma 13 2" xfId="1068"/>
    <cellStyle name="Comma 13 2 2" xfId="1069"/>
    <cellStyle name="Comma 13 2 2 2" xfId="1070"/>
    <cellStyle name="Comma 13 2 2 3" xfId="1071"/>
    <cellStyle name="Comma 13 2 3" xfId="1072"/>
    <cellStyle name="Comma 13 2 3 2" xfId="1073"/>
    <cellStyle name="Comma 13 2 4" xfId="1074"/>
    <cellStyle name="Comma 14" xfId="1075"/>
    <cellStyle name="Comma 14 2" xfId="1076"/>
    <cellStyle name="Comma 15" xfId="1077"/>
    <cellStyle name="Comma 15 2" xfId="1078"/>
    <cellStyle name="Comma 16" xfId="1079"/>
    <cellStyle name="Comma 16 2" xfId="1080"/>
    <cellStyle name="Comma 17" xfId="1081"/>
    <cellStyle name="Comma 18" xfId="1082"/>
    <cellStyle name="Comma 19" xfId="1083"/>
    <cellStyle name="Comma 2" xfId="10"/>
    <cellStyle name="Comma 2 10" xfId="1085"/>
    <cellStyle name="Comma 2 11" xfId="1086"/>
    <cellStyle name="Comma 2 12" xfId="1087"/>
    <cellStyle name="Comma 2 13" xfId="1088"/>
    <cellStyle name="Comma 2 14" xfId="1089"/>
    <cellStyle name="Comma 2 15" xfId="1090"/>
    <cellStyle name="Comma 2 16" xfId="1091"/>
    <cellStyle name="Comma 2 17" xfId="1092"/>
    <cellStyle name="Comma 2 18" xfId="1093"/>
    <cellStyle name="Comma 2 19" xfId="1094"/>
    <cellStyle name="Comma 2 2" xfId="11"/>
    <cellStyle name="Comma 2 2 10" xfId="1096"/>
    <cellStyle name="Comma 2 2 11" xfId="1097"/>
    <cellStyle name="Comma 2 2 12" xfId="1098"/>
    <cellStyle name="Comma 2 2 13" xfId="1099"/>
    <cellStyle name="Comma 2 2 14" xfId="1100"/>
    <cellStyle name="Comma 2 2 15" xfId="1101"/>
    <cellStyle name="Comma 2 2 16" xfId="1102"/>
    <cellStyle name="Comma 2 2 17" xfId="1103"/>
    <cellStyle name="Comma 2 2 18" xfId="1104"/>
    <cellStyle name="Comma 2 2 19" xfId="1105"/>
    <cellStyle name="Comma 2 2 2" xfId="1106"/>
    <cellStyle name="Comma 2 2 2 10" xfId="1107"/>
    <cellStyle name="Comma 2 2 2 11" xfId="1108"/>
    <cellStyle name="Comma 2 2 2 12" xfId="1109"/>
    <cellStyle name="Comma 2 2 2 13" xfId="1110"/>
    <cellStyle name="Comma 2 2 2 14" xfId="1111"/>
    <cellStyle name="Comma 2 2 2 15" xfId="1112"/>
    <cellStyle name="Comma 2 2 2 16" xfId="1113"/>
    <cellStyle name="Comma 2 2 2 17" xfId="1114"/>
    <cellStyle name="Comma 2 2 2 18" xfId="1115"/>
    <cellStyle name="Comma 2 2 2 19" xfId="1116"/>
    <cellStyle name="Comma 2 2 2 2" xfId="1117"/>
    <cellStyle name="Comma 2 2 2 20" xfId="1118"/>
    <cellStyle name="Comma 2 2 2 21" xfId="1119"/>
    <cellStyle name="Comma 2 2 2 22" xfId="1120"/>
    <cellStyle name="Comma 2 2 2 23" xfId="1121"/>
    <cellStyle name="Comma 2 2 2 3" xfId="1122"/>
    <cellStyle name="Comma 2 2 2 4" xfId="1123"/>
    <cellStyle name="Comma 2 2 2 5" xfId="1124"/>
    <cellStyle name="Comma 2 2 2 6" xfId="1125"/>
    <cellStyle name="Comma 2 2 2 7" xfId="1126"/>
    <cellStyle name="Comma 2 2 2 8" xfId="1127"/>
    <cellStyle name="Comma 2 2 2 9" xfId="1128"/>
    <cellStyle name="Comma 2 2 20" xfId="1129"/>
    <cellStyle name="Comma 2 2 21" xfId="1130"/>
    <cellStyle name="Comma 2 2 22" xfId="1131"/>
    <cellStyle name="Comma 2 2 23" xfId="1132"/>
    <cellStyle name="Comma 2 2 24" xfId="1133"/>
    <cellStyle name="Comma 2 2 25" xfId="1095"/>
    <cellStyle name="Comma 2 2 3" xfId="1134"/>
    <cellStyle name="Comma 2 2 4" xfId="1135"/>
    <cellStyle name="Comma 2 2 5" xfId="1136"/>
    <cellStyle name="Comma 2 2 6" xfId="1137"/>
    <cellStyle name="Comma 2 2 7" xfId="1138"/>
    <cellStyle name="Comma 2 2 8" xfId="1139"/>
    <cellStyle name="Comma 2 2 9" xfId="1140"/>
    <cellStyle name="Comma 2 20" xfId="1141"/>
    <cellStyle name="Comma 2 21" xfId="1142"/>
    <cellStyle name="Comma 2 22" xfId="1143"/>
    <cellStyle name="Comma 2 23" xfId="1144"/>
    <cellStyle name="Comma 2 24" xfId="1145"/>
    <cellStyle name="Comma 2 25" xfId="1146"/>
    <cellStyle name="Comma 2 26" xfId="1147"/>
    <cellStyle name="Comma 2 27" xfId="1084"/>
    <cellStyle name="Comma 2 3" xfId="1148"/>
    <cellStyle name="Comma 2 3 2" xfId="1149"/>
    <cellStyle name="Comma 2 4" xfId="1150"/>
    <cellStyle name="Comma 2 48" xfId="1151"/>
    <cellStyle name="Comma 2 5" xfId="1152"/>
    <cellStyle name="Comma 2 6" xfId="1153"/>
    <cellStyle name="Comma 2 7" xfId="1154"/>
    <cellStyle name="Comma 2 8" xfId="1155"/>
    <cellStyle name="Comma 2 9" xfId="1156"/>
    <cellStyle name="Comma 2_Bac Giang" xfId="1157"/>
    <cellStyle name="Comma 20" xfId="1158"/>
    <cellStyle name="Comma 21" xfId="1159"/>
    <cellStyle name="Comma 22" xfId="1160"/>
    <cellStyle name="Comma 23" xfId="1161"/>
    <cellStyle name="Comma 24" xfId="1162"/>
    <cellStyle name="Comma 25" xfId="1163"/>
    <cellStyle name="Comma 26" xfId="1164"/>
    <cellStyle name="Comma 27" xfId="1165"/>
    <cellStyle name="Comma 28" xfId="12"/>
    <cellStyle name="Comma 28 2" xfId="1166"/>
    <cellStyle name="Comma 28 3" xfId="1167"/>
    <cellStyle name="Comma 28 4" xfId="1168"/>
    <cellStyle name="Comma 29" xfId="1169"/>
    <cellStyle name="Comma 29 2" xfId="1170"/>
    <cellStyle name="Comma 3" xfId="13"/>
    <cellStyle name="Comma 3 2" xfId="14"/>
    <cellStyle name="Comma 3 2 2" xfId="1173"/>
    <cellStyle name="Comma 3 2 2 2" xfId="1174"/>
    <cellStyle name="Comma 3 2 3" xfId="1175"/>
    <cellStyle name="Comma 3 2 4" xfId="1176"/>
    <cellStyle name="Comma 3 2 5" xfId="1172"/>
    <cellStyle name="Comma 3 3" xfId="15"/>
    <cellStyle name="Comma 3 3 2" xfId="1177"/>
    <cellStyle name="Comma 3 3 3" xfId="1178"/>
    <cellStyle name="Comma 3 4" xfId="1179"/>
    <cellStyle name="Comma 3 5" xfId="1171"/>
    <cellStyle name="Comma 30" xfId="16"/>
    <cellStyle name="Comma 30 2" xfId="2426"/>
    <cellStyle name="Comma 31" xfId="1180"/>
    <cellStyle name="Comma 31 2" xfId="1181"/>
    <cellStyle name="Comma 31 2 2" xfId="1182"/>
    <cellStyle name="Comma 32" xfId="1183"/>
    <cellStyle name="Comma 32 2" xfId="2427"/>
    <cellStyle name="Comma 33" xfId="17"/>
    <cellStyle name="Comma 33 2" xfId="2428"/>
    <cellStyle name="Comma 34" xfId="1184"/>
    <cellStyle name="Comma 34 2" xfId="2429"/>
    <cellStyle name="Comma 35" xfId="1185"/>
    <cellStyle name="Comma 35 2" xfId="2430"/>
    <cellStyle name="Comma 36" xfId="1186"/>
    <cellStyle name="Comma 36 2" xfId="2431"/>
    <cellStyle name="Comma 37" xfId="18"/>
    <cellStyle name="Comma 38" xfId="1026"/>
    <cellStyle name="Comma 4" xfId="19"/>
    <cellStyle name="Comma 4 2" xfId="1187"/>
    <cellStyle name="Comma 4 3" xfId="1188"/>
    <cellStyle name="Comma 4 4" xfId="1189"/>
    <cellStyle name="Comma 4 5" xfId="1190"/>
    <cellStyle name="Comma 4 6" xfId="1191"/>
    <cellStyle name="Comma 4_THEO DOI THUC HIEN (GỐC 1)" xfId="1192"/>
    <cellStyle name="Comma 44" xfId="20"/>
    <cellStyle name="Comma 47" xfId="21"/>
    <cellStyle name="Comma 48" xfId="22"/>
    <cellStyle name="Comma 49" xfId="23"/>
    <cellStyle name="Comma 5" xfId="24"/>
    <cellStyle name="Comma 5 2" xfId="1194"/>
    <cellStyle name="Comma 5 3" xfId="1195"/>
    <cellStyle name="Comma 5 4" xfId="1196"/>
    <cellStyle name="Comma 5 5" xfId="1197"/>
    <cellStyle name="Comma 5 6" xfId="1193"/>
    <cellStyle name="Comma 51" xfId="25"/>
    <cellStyle name="Comma 53" xfId="26"/>
    <cellStyle name="Comma 53 2" xfId="1198"/>
    <cellStyle name="Comma 6" xfId="27"/>
    <cellStyle name="Comma 6 2" xfId="1200"/>
    <cellStyle name="Comma 6 3" xfId="1199"/>
    <cellStyle name="Comma 67" xfId="28"/>
    <cellStyle name="Comma 7" xfId="29"/>
    <cellStyle name="Comma 8" xfId="1201"/>
    <cellStyle name="Comma 8 2" xfId="1202"/>
    <cellStyle name="Comma 9" xfId="1203"/>
    <cellStyle name="Comma 9 2" xfId="1204"/>
    <cellStyle name="Comma 9 2 2" xfId="1205"/>
    <cellStyle name="Comma 9 3" xfId="1206"/>
    <cellStyle name="Comma 9 4" xfId="1207"/>
    <cellStyle name="comma zerodec" xfId="1208"/>
    <cellStyle name="Comma0" xfId="1209"/>
    <cellStyle name="cong" xfId="1210"/>
    <cellStyle name="Copied" xfId="1211"/>
    <cellStyle name="Co聭ma_Sheet1" xfId="1212"/>
    <cellStyle name="Cࡵrrency_Sheet1_PRODUCTĠ" xfId="1213"/>
    <cellStyle name="Curråncy [0]_FCST_RESULTS" xfId="1214"/>
    <cellStyle name="Currency [0]ßmud plant bolted_RESULTS" xfId="1215"/>
    <cellStyle name="Currency [00]" xfId="1216"/>
    <cellStyle name="Currency 2" xfId="1217"/>
    <cellStyle name="Currency 3" xfId="1218"/>
    <cellStyle name="Currency 4" xfId="1219"/>
    <cellStyle name="Currency 4 2" xfId="1220"/>
    <cellStyle name="Currency 5" xfId="1221"/>
    <cellStyle name="Currency![0]_FCSt (2)" xfId="1222"/>
    <cellStyle name="Currency0" xfId="1223"/>
    <cellStyle name="Currency1" xfId="1224"/>
    <cellStyle name="Chi phÝ kh¸c_Book1" xfId="1225"/>
    <cellStyle name="CHUONG" xfId="1226"/>
    <cellStyle name="D1" xfId="1227"/>
    <cellStyle name="Date" xfId="1228"/>
    <cellStyle name="Date Short" xfId="1229"/>
    <cellStyle name="Date_Book1" xfId="1230"/>
    <cellStyle name="DAUDE" xfId="1231"/>
    <cellStyle name="Dấu_phảy 2" xfId="1232"/>
    <cellStyle name="Dezimal [0]_35ERI8T2gbIEMixb4v26icuOo" xfId="1233"/>
    <cellStyle name="Dezimal_35ERI8T2gbIEMixb4v26icuOo" xfId="1234"/>
    <cellStyle name="Dg" xfId="1235"/>
    <cellStyle name="Dgia" xfId="1236"/>
    <cellStyle name="Dgia 2" xfId="1237"/>
    <cellStyle name="Dollar (zero dec)" xfId="1238"/>
    <cellStyle name="Don gia" xfId="1239"/>
    <cellStyle name="Dziesi?tny [0]_Invoices2001Slovakia" xfId="1240"/>
    <cellStyle name="Dziesi?tny_Invoices2001Slovakia" xfId="1241"/>
    <cellStyle name="Dziesietny [0]_Invoices2001Slovakia" xfId="1242"/>
    <cellStyle name="Dziesiętny [0]_Invoices2001Slovakia" xfId="1243"/>
    <cellStyle name="Dziesietny [0]_Invoices2001Slovakia_01_Nha so 1_Dien" xfId="1244"/>
    <cellStyle name="Dziesiętny [0]_Invoices2001Slovakia_01_Nha so 1_Dien" xfId="1245"/>
    <cellStyle name="Dziesietny [0]_Invoices2001Slovakia_10_Nha so 10_Dien1" xfId="1246"/>
    <cellStyle name="Dziesiętny [0]_Invoices2001Slovakia_10_Nha so 10_Dien1" xfId="1247"/>
    <cellStyle name="Dziesietny [0]_Invoices2001Slovakia_Book1" xfId="1248"/>
    <cellStyle name="Dziesiętny [0]_Invoices2001Slovakia_Book1" xfId="1249"/>
    <cellStyle name="Dziesietny [0]_Invoices2001Slovakia_Book1_1" xfId="1250"/>
    <cellStyle name="Dziesiętny [0]_Invoices2001Slovakia_Book1_1" xfId="1251"/>
    <cellStyle name="Dziesietny [0]_Invoices2001Slovakia_Book1_1_Book1" xfId="1252"/>
    <cellStyle name="Dziesiętny [0]_Invoices2001Slovakia_Book1_1_Book1" xfId="1253"/>
    <cellStyle name="Dziesietny [0]_Invoices2001Slovakia_Book1_2" xfId="1254"/>
    <cellStyle name="Dziesiętny [0]_Invoices2001Slovakia_Book1_2" xfId="1255"/>
    <cellStyle name="Dziesietny [0]_Invoices2001Slovakia_Book1_Nhu cau von ung truoc 2011 Tha h Hoa + Nge An gui TW" xfId="1256"/>
    <cellStyle name="Dziesiętny [0]_Invoices2001Slovakia_Book1_Nhu cau von ung truoc 2011 Tha h Hoa + Nge An gui TW" xfId="1257"/>
    <cellStyle name="Dziesietny [0]_Invoices2001Slovakia_Book1_Tong hop Cac tuyen(9-1-06)" xfId="1258"/>
    <cellStyle name="Dziesiętny [0]_Invoices2001Slovakia_Book1_Tong hop Cac tuyen(9-1-06)" xfId="1259"/>
    <cellStyle name="Dziesietny [0]_Invoices2001Slovakia_Book1_ung truoc 2011 NSTW Thanh Hoa + Nge An gui Thu 12-5" xfId="1260"/>
    <cellStyle name="Dziesiętny [0]_Invoices2001Slovakia_Book1_ung truoc 2011 NSTW Thanh Hoa + Nge An gui Thu 12-5" xfId="1261"/>
    <cellStyle name="Dziesietny [0]_Invoices2001Slovakia_d-uong+TDT" xfId="1262"/>
    <cellStyle name="Dziesiętny [0]_Invoices2001Slovakia_Nhµ ®Ó xe" xfId="1263"/>
    <cellStyle name="Dziesietny [0]_Invoices2001Slovakia_Nha bao ve(28-7-05)" xfId="1264"/>
    <cellStyle name="Dziesiętny [0]_Invoices2001Slovakia_Nha bao ve(28-7-05)" xfId="1265"/>
    <cellStyle name="Dziesietny [0]_Invoices2001Slovakia_NHA de xe nguyen du" xfId="1266"/>
    <cellStyle name="Dziesiętny [0]_Invoices2001Slovakia_NHA de xe nguyen du" xfId="1267"/>
    <cellStyle name="Dziesietny [0]_Invoices2001Slovakia_Nhalamviec VTC(25-1-05)" xfId="1268"/>
    <cellStyle name="Dziesiętny [0]_Invoices2001Slovakia_Nhalamviec VTC(25-1-05)" xfId="1269"/>
    <cellStyle name="Dziesietny [0]_Invoices2001Slovakia_Nhu cau von ung truoc 2011 Tha h Hoa + Nge An gui TW" xfId="1270"/>
    <cellStyle name="Dziesiętny [0]_Invoices2001Slovakia_TDT KHANH HOA" xfId="1271"/>
    <cellStyle name="Dziesietny [0]_Invoices2001Slovakia_TDT KHANH HOA_Tong hop Cac tuyen(9-1-06)" xfId="1272"/>
    <cellStyle name="Dziesiętny [0]_Invoices2001Slovakia_TDT KHANH HOA_Tong hop Cac tuyen(9-1-06)" xfId="1273"/>
    <cellStyle name="Dziesietny [0]_Invoices2001Slovakia_TDT quangngai" xfId="1274"/>
    <cellStyle name="Dziesiętny [0]_Invoices2001Slovakia_TDT quangngai" xfId="1275"/>
    <cellStyle name="Dziesietny [0]_Invoices2001Slovakia_TMDT(10-5-06)" xfId="1276"/>
    <cellStyle name="Dziesietny_Invoices2001Slovakia" xfId="1277"/>
    <cellStyle name="Dziesiętny_Invoices2001Slovakia" xfId="1278"/>
    <cellStyle name="Dziesietny_Invoices2001Slovakia_01_Nha so 1_Dien" xfId="1279"/>
    <cellStyle name="Dziesiętny_Invoices2001Slovakia_01_Nha so 1_Dien" xfId="1280"/>
    <cellStyle name="Dziesietny_Invoices2001Slovakia_10_Nha so 10_Dien1" xfId="1281"/>
    <cellStyle name="Dziesiętny_Invoices2001Slovakia_10_Nha so 10_Dien1" xfId="1282"/>
    <cellStyle name="Dziesietny_Invoices2001Slovakia_Book1" xfId="1283"/>
    <cellStyle name="Dziesiętny_Invoices2001Slovakia_Book1" xfId="1284"/>
    <cellStyle name="Dziesietny_Invoices2001Slovakia_Book1_1" xfId="1285"/>
    <cellStyle name="Dziesiętny_Invoices2001Slovakia_Book1_1" xfId="1286"/>
    <cellStyle name="Dziesietny_Invoices2001Slovakia_Book1_1_Book1" xfId="1287"/>
    <cellStyle name="Dziesiętny_Invoices2001Slovakia_Book1_1_Book1" xfId="1288"/>
    <cellStyle name="Dziesietny_Invoices2001Slovakia_Book1_2" xfId="1289"/>
    <cellStyle name="Dziesiętny_Invoices2001Slovakia_Book1_2" xfId="1290"/>
    <cellStyle name="Dziesietny_Invoices2001Slovakia_Book1_Nhu cau von ung truoc 2011 Tha h Hoa + Nge An gui TW" xfId="1291"/>
    <cellStyle name="Dziesiętny_Invoices2001Slovakia_Book1_Nhu cau von ung truoc 2011 Tha h Hoa + Nge An gui TW" xfId="1292"/>
    <cellStyle name="Dziesietny_Invoices2001Slovakia_Book1_Tong hop Cac tuyen(9-1-06)" xfId="1293"/>
    <cellStyle name="Dziesiętny_Invoices2001Slovakia_Book1_Tong hop Cac tuyen(9-1-06)" xfId="1294"/>
    <cellStyle name="Dziesietny_Invoices2001Slovakia_Book1_ung truoc 2011 NSTW Thanh Hoa + Nge An gui Thu 12-5" xfId="1295"/>
    <cellStyle name="Dziesiętny_Invoices2001Slovakia_Book1_ung truoc 2011 NSTW Thanh Hoa + Nge An gui Thu 12-5" xfId="1296"/>
    <cellStyle name="Dziesietny_Invoices2001Slovakia_d-uong+TDT" xfId="1297"/>
    <cellStyle name="Dziesiętny_Invoices2001Slovakia_Nhµ ®Ó xe" xfId="1298"/>
    <cellStyle name="Dziesietny_Invoices2001Slovakia_Nha bao ve(28-7-05)" xfId="1299"/>
    <cellStyle name="Dziesiętny_Invoices2001Slovakia_Nha bao ve(28-7-05)" xfId="1300"/>
    <cellStyle name="Dziesietny_Invoices2001Slovakia_NHA de xe nguyen du" xfId="1301"/>
    <cellStyle name="Dziesiętny_Invoices2001Slovakia_NHA de xe nguyen du" xfId="1302"/>
    <cellStyle name="Dziesietny_Invoices2001Slovakia_Nhalamviec VTC(25-1-05)" xfId="1303"/>
    <cellStyle name="Dziesiętny_Invoices2001Slovakia_Nhalamviec VTC(25-1-05)" xfId="1304"/>
    <cellStyle name="Dziesietny_Invoices2001Slovakia_Nhu cau von ung truoc 2011 Tha h Hoa + Nge An gui TW" xfId="1305"/>
    <cellStyle name="Dziesiętny_Invoices2001Slovakia_TDT KHANH HOA" xfId="1306"/>
    <cellStyle name="Dziesietny_Invoices2001Slovakia_TDT KHANH HOA_Tong hop Cac tuyen(9-1-06)" xfId="1307"/>
    <cellStyle name="Dziesiętny_Invoices2001Slovakia_TDT KHANH HOA_Tong hop Cac tuyen(9-1-06)" xfId="1308"/>
    <cellStyle name="Dziesietny_Invoices2001Slovakia_TDT quangngai" xfId="1309"/>
    <cellStyle name="Dziesiętny_Invoices2001Slovakia_TDT quangngai" xfId="1310"/>
    <cellStyle name="Dziesietny_Invoices2001Slovakia_TMDT(10-5-06)" xfId="1311"/>
    <cellStyle name="e" xfId="1312"/>
    <cellStyle name="Enter Currency (0)" xfId="1313"/>
    <cellStyle name="Enter Currency (2)" xfId="1314"/>
    <cellStyle name="Enter Units (0)" xfId="1315"/>
    <cellStyle name="Enter Units (1)" xfId="1316"/>
    <cellStyle name="Enter Units (2)" xfId="1317"/>
    <cellStyle name="Entered" xfId="1318"/>
    <cellStyle name="Euro" xfId="1319"/>
    <cellStyle name="f" xfId="1320"/>
    <cellStyle name="f_Danhmuc_Quyhoach2009" xfId="1321"/>
    <cellStyle name="f_Danhmuc_Quyhoach2009 2" xfId="1322"/>
    <cellStyle name="f_Danhmuc_Quyhoach2009 2 2" xfId="1323"/>
    <cellStyle name="Fixed" xfId="1324"/>
    <cellStyle name="Grey" xfId="1325"/>
    <cellStyle name="Group" xfId="1326"/>
    <cellStyle name="gia" xfId="1327"/>
    <cellStyle name="H" xfId="1328"/>
    <cellStyle name="ha" xfId="1329"/>
    <cellStyle name="HAI" xfId="1330"/>
    <cellStyle name="Head 1" xfId="1331"/>
    <cellStyle name="HEADER" xfId="1332"/>
    <cellStyle name="Header1" xfId="1333"/>
    <cellStyle name="Header1 2" xfId="1334"/>
    <cellStyle name="Header2" xfId="1335"/>
    <cellStyle name="Header2 2" xfId="1336"/>
    <cellStyle name="HEADING1" xfId="1337"/>
    <cellStyle name="HEADING2" xfId="1338"/>
    <cellStyle name="HEADINGS" xfId="1339"/>
    <cellStyle name="HEADINGSTOP" xfId="1340"/>
    <cellStyle name="headoption" xfId="1341"/>
    <cellStyle name="headoption 2" xfId="1342"/>
    <cellStyle name="Hoa-Scholl" xfId="1343"/>
    <cellStyle name="Hoa-Scholl 2" xfId="1344"/>
    <cellStyle name="HUY" xfId="1345"/>
    <cellStyle name="i phÝ kh¸c_B¶ng 2" xfId="1346"/>
    <cellStyle name="I.3" xfId="1347"/>
    <cellStyle name="i·0" xfId="1348"/>
    <cellStyle name="ï-¾È»ê_BiÓu TB" xfId="1349"/>
    <cellStyle name="Input [yellow]" xfId="1350"/>
    <cellStyle name="Input [yellow] 2" xfId="1351"/>
    <cellStyle name="k_TONG HOP KINH PHI" xfId="1352"/>
    <cellStyle name="k_TONG HOP KINH PHI_!1 1 bao cao giao KH ve HTCMT vung TNB   12-12-2011" xfId="1353"/>
    <cellStyle name="k_TONG HOP KINH PHI_Bieu4HTMT" xfId="1354"/>
    <cellStyle name="k_TONG HOP KINH PHI_Bieu4HTMT_!1 1 bao cao giao KH ve HTCMT vung TNB   12-12-2011" xfId="1355"/>
    <cellStyle name="k_TONG HOP KINH PHI_Bieu4HTMT_KH TPCP vung TNB (03-1-2012)" xfId="1356"/>
    <cellStyle name="k_TONG HOP KINH PHI_KH TPCP vung TNB (03-1-2012)" xfId="1357"/>
    <cellStyle name="k_ÿÿÿÿÿ" xfId="1358"/>
    <cellStyle name="k_ÿÿÿÿÿ_!1 1 bao cao giao KH ve HTCMT vung TNB   12-12-2011" xfId="1359"/>
    <cellStyle name="k_ÿÿÿÿÿ_1" xfId="1360"/>
    <cellStyle name="k_ÿÿÿÿÿ_2" xfId="1361"/>
    <cellStyle name="k_ÿÿÿÿÿ_2_!1 1 bao cao giao KH ve HTCMT vung TNB   12-12-2011" xfId="1362"/>
    <cellStyle name="k_ÿÿÿÿÿ_2_Bieu4HTMT" xfId="1363"/>
    <cellStyle name="k_ÿÿÿÿÿ_2_Bieu4HTMT_!1 1 bao cao giao KH ve HTCMT vung TNB   12-12-2011" xfId="1364"/>
    <cellStyle name="k_ÿÿÿÿÿ_2_Bieu4HTMT_KH TPCP vung TNB (03-1-2012)" xfId="1365"/>
    <cellStyle name="k_ÿÿÿÿÿ_2_KH TPCP vung TNB (03-1-2012)" xfId="1366"/>
    <cellStyle name="k_ÿÿÿÿÿ_Bieu4HTMT" xfId="1367"/>
    <cellStyle name="k_ÿÿÿÿÿ_Bieu4HTMT_!1 1 bao cao giao KH ve HTCMT vung TNB   12-12-2011" xfId="1368"/>
    <cellStyle name="k_ÿÿÿÿÿ_Bieu4HTMT_KH TPCP vung TNB (03-1-2012)" xfId="1369"/>
    <cellStyle name="k_ÿÿÿÿÿ_KH TPCP vung TNB (03-1-2012)" xfId="1370"/>
    <cellStyle name="Kiểu 1" xfId="1371"/>
    <cellStyle name="kh¸c_Bang Chi tieu" xfId="1372"/>
    <cellStyle name="khanh" xfId="1373"/>
    <cellStyle name="khung" xfId="1374"/>
    <cellStyle name="Ledger 17 x 11 in" xfId="1375"/>
    <cellStyle name="left" xfId="1376"/>
    <cellStyle name="Line" xfId="1377"/>
    <cellStyle name="Link Currency (0)" xfId="1378"/>
    <cellStyle name="Link Currency (2)" xfId="1379"/>
    <cellStyle name="Link Units (0)" xfId="1380"/>
    <cellStyle name="Link Units (1)" xfId="1381"/>
    <cellStyle name="Link Units (2)" xfId="1382"/>
    <cellStyle name="Loai CBDT" xfId="1383"/>
    <cellStyle name="Loai CT" xfId="1384"/>
    <cellStyle name="Loai GD" xfId="1385"/>
    <cellStyle name="MAU" xfId="1386"/>
    <cellStyle name="MAU 2" xfId="1387"/>
    <cellStyle name="Millares [0]_Well Timing" xfId="1388"/>
    <cellStyle name="Millares_Well Timing" xfId="1389"/>
    <cellStyle name="Milliers [0]_      " xfId="1390"/>
    <cellStyle name="Milliers_      " xfId="1391"/>
    <cellStyle name="Model" xfId="1392"/>
    <cellStyle name="moi" xfId="1393"/>
    <cellStyle name="moi 2" xfId="1394"/>
    <cellStyle name="Moneda [0]_Well Timing" xfId="1395"/>
    <cellStyle name="Moneda_Well Timing" xfId="1396"/>
    <cellStyle name="Monétaire [0]_      " xfId="1397"/>
    <cellStyle name="Monétaire_      " xfId="1398"/>
    <cellStyle name="n" xfId="1399"/>
    <cellStyle name="New Times Roman" xfId="1400"/>
    <cellStyle name="no dec" xfId="1401"/>
    <cellStyle name="ÑONVÒ" xfId="1402"/>
    <cellStyle name="ÑONVÒ 2" xfId="1403"/>
    <cellStyle name="Normal" xfId="0" builtinId="0"/>
    <cellStyle name="Normal - Style1" xfId="30"/>
    <cellStyle name="Normal - Style1 2" xfId="31"/>
    <cellStyle name="Normal - Style1 2 2" xfId="1405"/>
    <cellStyle name="Normal - Style1 2 3" xfId="1404"/>
    <cellStyle name="Normal - Style1 3" xfId="1406"/>
    <cellStyle name="Normal - 유형1" xfId="1407"/>
    <cellStyle name="Normal 10" xfId="32"/>
    <cellStyle name="Normal 10 2" xfId="1409"/>
    <cellStyle name="Normal 10 2 2" xfId="33"/>
    <cellStyle name="Normal 10 3" xfId="1408"/>
    <cellStyle name="Normal 11" xfId="34"/>
    <cellStyle name="Normal 11 2" xfId="1410"/>
    <cellStyle name="Normal 11 4" xfId="1411"/>
    <cellStyle name="Normal 12" xfId="1412"/>
    <cellStyle name="Normal 13" xfId="1413"/>
    <cellStyle name="Normal 14" xfId="1414"/>
    <cellStyle name="Normal 14 2" xfId="1415"/>
    <cellStyle name="Normal 14 3" xfId="1416"/>
    <cellStyle name="Normal 15" xfId="1417"/>
    <cellStyle name="Normal 16" xfId="1418"/>
    <cellStyle name="Normal 17" xfId="1419"/>
    <cellStyle name="Normal 18" xfId="1420"/>
    <cellStyle name="Normal 18 2" xfId="1421"/>
    <cellStyle name="Normal 19" xfId="35"/>
    <cellStyle name="Normal 19 2" xfId="36"/>
    <cellStyle name="Normal 19 3" xfId="37"/>
    <cellStyle name="Normal 2" xfId="38"/>
    <cellStyle name="Normal 2 10" xfId="1423"/>
    <cellStyle name="Normal 2 11" xfId="1424"/>
    <cellStyle name="Normal 2 12" xfId="1425"/>
    <cellStyle name="Normal 2 13" xfId="1426"/>
    <cellStyle name="Normal 2 14" xfId="1427"/>
    <cellStyle name="Normal 2 14 2" xfId="1428"/>
    <cellStyle name="Normal 2 15" xfId="1429"/>
    <cellStyle name="Normal 2 16" xfId="1430"/>
    <cellStyle name="Normal 2 17" xfId="1431"/>
    <cellStyle name="Normal 2 18" xfId="1432"/>
    <cellStyle name="Normal 2 19" xfId="1433"/>
    <cellStyle name="Normal 2 2" xfId="39"/>
    <cellStyle name="Normal 2 2 2" xfId="1435"/>
    <cellStyle name="Normal 2 2 2 2" xfId="1436"/>
    <cellStyle name="Normal 2 2 3" xfId="1434"/>
    <cellStyle name="Normal 2 2 4" xfId="1437"/>
    <cellStyle name="Normal 2 2 4 2" xfId="1438"/>
    <cellStyle name="Normal 2 2_Bieu giao TTg" xfId="1439"/>
    <cellStyle name="Normal 2 20" xfId="1440"/>
    <cellStyle name="Normal 2 21" xfId="1441"/>
    <cellStyle name="Normal 2 22" xfId="1442"/>
    <cellStyle name="Normal 2 23" xfId="1443"/>
    <cellStyle name="Normal 2 24" xfId="1444"/>
    <cellStyle name="Normal 2 25" xfId="1445"/>
    <cellStyle name="Normal 2 26" xfId="1446"/>
    <cellStyle name="Normal 2 27" xfId="1447"/>
    <cellStyle name="Normal 2 28" xfId="1422"/>
    <cellStyle name="Normal 2 3" xfId="40"/>
    <cellStyle name="Normal 2 3 2" xfId="1448"/>
    <cellStyle name="Normal 2 3 3" xfId="1449"/>
    <cellStyle name="Normal 2 32" xfId="1450"/>
    <cellStyle name="Normal 2 4" xfId="41"/>
    <cellStyle name="Normal 2 4 2" xfId="1452"/>
    <cellStyle name="Normal 2 4 3" xfId="1453"/>
    <cellStyle name="Normal 2 4 4" xfId="1451"/>
    <cellStyle name="Normal 2 5" xfId="1454"/>
    <cellStyle name="Normal 2 6" xfId="1455"/>
    <cellStyle name="Normal 2 7" xfId="1456"/>
    <cellStyle name="Normal 2 8" xfId="1457"/>
    <cellStyle name="Normal 2 9" xfId="1458"/>
    <cellStyle name="Normal 2_30_210_2_trinhhdndpchuanqt" xfId="1459"/>
    <cellStyle name="Normal 20" xfId="1460"/>
    <cellStyle name="Normal 21" xfId="1461"/>
    <cellStyle name="Normal 22" xfId="42"/>
    <cellStyle name="Normal 22 2" xfId="1462"/>
    <cellStyle name="Normal 23" xfId="1463"/>
    <cellStyle name="Normal 24" xfId="1464"/>
    <cellStyle name="Normal 25" xfId="1465"/>
    <cellStyle name="Normal 25 2" xfId="1466"/>
    <cellStyle name="Normal 26" xfId="1467"/>
    <cellStyle name="Normal 27" xfId="1468"/>
    <cellStyle name="Normal 27 2" xfId="1469"/>
    <cellStyle name="Normal 28" xfId="1470"/>
    <cellStyle name="Normal 29" xfId="1471"/>
    <cellStyle name="Normal 3" xfId="43"/>
    <cellStyle name="Normal 3 2" xfId="1473"/>
    <cellStyle name="Normal 3 2 2" xfId="1474"/>
    <cellStyle name="Normal 3 2 2 2" xfId="1475"/>
    <cellStyle name="Normal 3 2 3" xfId="1476"/>
    <cellStyle name="Normal 3 3" xfId="1477"/>
    <cellStyle name="Normal 3 4" xfId="1472"/>
    <cellStyle name="Normal 3 8" xfId="1478"/>
    <cellStyle name="Normal 3_Bieu TH TPCP Vung TNB ngay 4-1-2012" xfId="1479"/>
    <cellStyle name="Normal 30" xfId="1480"/>
    <cellStyle name="Normal 31" xfId="1481"/>
    <cellStyle name="Normal 32" xfId="1482"/>
    <cellStyle name="Normal 33" xfId="1483"/>
    <cellStyle name="Normal 34" xfId="44"/>
    <cellStyle name="Normal 34 2" xfId="1484"/>
    <cellStyle name="Normal 35" xfId="1485"/>
    <cellStyle name="Normal 36" xfId="1486"/>
    <cellStyle name="Normal 37" xfId="60"/>
    <cellStyle name="Normal 38" xfId="45"/>
    <cellStyle name="Normal 39" xfId="2425"/>
    <cellStyle name="Normal 4" xfId="46"/>
    <cellStyle name="Normal 4 2" xfId="47"/>
    <cellStyle name="Normal 4 2 2" xfId="1488"/>
    <cellStyle name="Normal 4 3" xfId="1487"/>
    <cellStyle name="Normal 4_57907_63310(1)" xfId="1489"/>
    <cellStyle name="Normal 48" xfId="1490"/>
    <cellStyle name="Normal 5" xfId="48"/>
    <cellStyle name="Normal 5 2" xfId="1491"/>
    <cellStyle name="Normal 50" xfId="1492"/>
    <cellStyle name="Normal 51" xfId="1493"/>
    <cellStyle name="Normal 6" xfId="49"/>
    <cellStyle name="Normal 6 2" xfId="1494"/>
    <cellStyle name="Normal 6_TPCP trinh UBND ngay 27-12" xfId="1495"/>
    <cellStyle name="Normal 7" xfId="50"/>
    <cellStyle name="Normal 7 2" xfId="1496"/>
    <cellStyle name="Normal 7 3" xfId="1497"/>
    <cellStyle name="Normal 7_!1 1 bao cao giao KH ve HTCMT vung TNB   12-12-2011" xfId="1498"/>
    <cellStyle name="Normal 8" xfId="51"/>
    <cellStyle name="Normal 8 2" xfId="1499"/>
    <cellStyle name="Normal 8 2 2" xfId="1500"/>
    <cellStyle name="Normal 8 3" xfId="1501"/>
    <cellStyle name="Normal 9" xfId="52"/>
    <cellStyle name="Normal 9 2" xfId="53"/>
    <cellStyle name="Normal 9 2 2" xfId="1503"/>
    <cellStyle name="Normal 9 3" xfId="1502"/>
    <cellStyle name="Normal_Bieu mau (CV )" xfId="54"/>
    <cellStyle name="Normal_Bieu mau (CV ) 2" xfId="2424"/>
    <cellStyle name="Normal_Bieu mau (CV ) 2 2" xfId="55"/>
    <cellStyle name="Normal_Bieu mau (CV ) 2_Bieu20TPCP2013" xfId="56"/>
    <cellStyle name="Normal_Sheet2" xfId="57"/>
    <cellStyle name="Normal1" xfId="1504"/>
    <cellStyle name="Normal8" xfId="1505"/>
    <cellStyle name="Normalny_Cennik obowiazuje od 06-08-2001 r (1)" xfId="1506"/>
    <cellStyle name="NWM" xfId="1507"/>
    <cellStyle name="nga" xfId="1508"/>
    <cellStyle name="Ò_x000d_Normal_123569" xfId="1509"/>
    <cellStyle name="Œ…‹æØ‚è [0.00]_laroux" xfId="1510"/>
    <cellStyle name="Œ…‹æØ‚è_laroux" xfId="1511"/>
    <cellStyle name="oft Excel]_x000d__x000a_Comment=open=/f ‚ðw’è‚·‚é‚ÆAƒ†[ƒU[’è‹`ŠÖ”‚ðŠÖ”“\‚è•t‚¯‚Ìˆê——‚É“o˜^‚·‚é‚±‚Æ‚ª‚Å‚«‚Ü‚·B_x000d__x000a_Maximized" xfId="1512"/>
    <cellStyle name="oft Excel]_x000d__x000a_Comment=open=/f ‚ðŽw’è‚·‚é‚ÆAƒ†[ƒU[’è‹`ŠÖ”‚ðŠÖ”“\‚è•t‚¯‚Ìˆê——‚É“o˜^‚·‚é‚±‚Æ‚ª‚Å‚«‚Ü‚·B_x000d__x000a_Maximized" xfId="1513"/>
    <cellStyle name="oft Excel]_x000d__x000a_Comment=The open=/f lines load custom functions into the Paste Function list._x000d__x000a_Maximized=2_x000d__x000a_Basics=1_x000d__x000a_A" xfId="1514"/>
    <cellStyle name="oft Excel]_x000d__x000a_Comment=The open=/f lines load custom functions into the Paste Function list._x000d__x000a_Maximized=3_x000d__x000a_Basics=1_x000d__x000a_A" xfId="1515"/>
    <cellStyle name="omma [0]_Mktg Prog" xfId="1516"/>
    <cellStyle name="ormal_Sheet1_1" xfId="1517"/>
    <cellStyle name="p" xfId="1518"/>
    <cellStyle name="Pattern" xfId="1519"/>
    <cellStyle name="per.style" xfId="1520"/>
    <cellStyle name="Percent [0]" xfId="1521"/>
    <cellStyle name="Percent [00]" xfId="1522"/>
    <cellStyle name="Percent [2]" xfId="1523"/>
    <cellStyle name="Percent 2" xfId="58"/>
    <cellStyle name="Percent 2 2" xfId="1525"/>
    <cellStyle name="Percent 2 2 2" xfId="1526"/>
    <cellStyle name="Percent 2 3" xfId="1527"/>
    <cellStyle name="Percent 2 4" xfId="1528"/>
    <cellStyle name="Percent 2 5" xfId="1524"/>
    <cellStyle name="Percent 3" xfId="1529"/>
    <cellStyle name="Percent 4" xfId="1530"/>
    <cellStyle name="Percent 5" xfId="1531"/>
    <cellStyle name="Percent 6" xfId="1532"/>
    <cellStyle name="Percent 6 2" xfId="1533"/>
    <cellStyle name="Percent 7" xfId="1534"/>
    <cellStyle name="Percent 8" xfId="1535"/>
    <cellStyle name="PERCENTAGE" xfId="1536"/>
    <cellStyle name="PERCENTAGE 2" xfId="1537"/>
    <cellStyle name="PrePop Currency (0)" xfId="1538"/>
    <cellStyle name="PrePop Currency (2)" xfId="1539"/>
    <cellStyle name="PrePop Units (0)" xfId="1540"/>
    <cellStyle name="PrePop Units (1)" xfId="1541"/>
    <cellStyle name="PrePop Units (2)" xfId="1542"/>
    <cellStyle name="pricing" xfId="1543"/>
    <cellStyle name="PSChar" xfId="1544"/>
    <cellStyle name="PSHeading" xfId="1545"/>
    <cellStyle name="Quantity" xfId="1546"/>
    <cellStyle name="regstoresfromspecstores" xfId="1547"/>
    <cellStyle name="RevList" xfId="1548"/>
    <cellStyle name="rlink_tiªn l­în_x001b_Hyperlink_TONG HOP KINH PHI" xfId="1549"/>
    <cellStyle name="rmal_ADAdot" xfId="1550"/>
    <cellStyle name="S—_x0008_" xfId="1551"/>
    <cellStyle name="s]_x000d__x000a_spooler=yes_x000d__x000a_load=_x000d__x000a_Beep=yes_x000d__x000a_NullPort=None_x000d__x000a_BorderWidth=3_x000d__x000a_CursorBlinkRate=1200_x000d__x000a_DoubleClickSpeed=452_x000d__x000a_Programs=co" xfId="1552"/>
    <cellStyle name="S—_x0008__KH TPCP vung TNB (03-1-2012)" xfId="1553"/>
    <cellStyle name="SAPBEXaggData" xfId="1554"/>
    <cellStyle name="SAPBEXaggDataEmph" xfId="1555"/>
    <cellStyle name="SAPBEXaggItem" xfId="1556"/>
    <cellStyle name="SAPBEXchaText" xfId="1557"/>
    <cellStyle name="SAPBEXexcBad7" xfId="1558"/>
    <cellStyle name="SAPBEXexcBad8" xfId="1559"/>
    <cellStyle name="SAPBEXexcBad9" xfId="1560"/>
    <cellStyle name="SAPBEXexcCritical4" xfId="1561"/>
    <cellStyle name="SAPBEXexcCritical5" xfId="1562"/>
    <cellStyle name="SAPBEXexcCritical6" xfId="1563"/>
    <cellStyle name="SAPBEXexcGood1" xfId="1564"/>
    <cellStyle name="SAPBEXexcGood2" xfId="1565"/>
    <cellStyle name="SAPBEXexcGood3" xfId="1566"/>
    <cellStyle name="SAPBEXfilterDrill" xfId="1567"/>
    <cellStyle name="SAPBEXfilterItem" xfId="1568"/>
    <cellStyle name="SAPBEXfilterText" xfId="1569"/>
    <cellStyle name="SAPBEXformats" xfId="1570"/>
    <cellStyle name="SAPBEXheaderItem" xfId="1571"/>
    <cellStyle name="SAPBEXheaderText" xfId="1572"/>
    <cellStyle name="SAPBEXresData" xfId="1573"/>
    <cellStyle name="SAPBEXresDataEmph" xfId="1574"/>
    <cellStyle name="SAPBEXresItem" xfId="1575"/>
    <cellStyle name="SAPBEXstdData" xfId="1576"/>
    <cellStyle name="SAPBEXstdDataEmph" xfId="1577"/>
    <cellStyle name="SAPBEXstdItem" xfId="1578"/>
    <cellStyle name="SAPBEXtitle" xfId="1579"/>
    <cellStyle name="SAPBEXundefined" xfId="1580"/>
    <cellStyle name="serJet 1200 Series PCL 6" xfId="1581"/>
    <cellStyle name="SHADEDSTORES" xfId="1582"/>
    <cellStyle name="SHADEDSTORES 2" xfId="1583"/>
    <cellStyle name="songuyen" xfId="1584"/>
    <cellStyle name="specstores" xfId="1585"/>
    <cellStyle name="Standard_AAbgleich" xfId="1586"/>
    <cellStyle name="STTDG" xfId="1587"/>
    <cellStyle name="Style 1" xfId="1588"/>
    <cellStyle name="Style 1 2" xfId="1589"/>
    <cellStyle name="Style 1 3" xfId="1590"/>
    <cellStyle name="Style 1 4" xfId="59"/>
    <cellStyle name="Style 1 5" xfId="1591"/>
    <cellStyle name="Style 10" xfId="1592"/>
    <cellStyle name="Style 100" xfId="1593"/>
    <cellStyle name="Style 101" xfId="1594"/>
    <cellStyle name="Style 102" xfId="1595"/>
    <cellStyle name="Style 103" xfId="1596"/>
    <cellStyle name="Style 104" xfId="1597"/>
    <cellStyle name="Style 105" xfId="1598"/>
    <cellStyle name="Style 106" xfId="1599"/>
    <cellStyle name="Style 107" xfId="1600"/>
    <cellStyle name="Style 108" xfId="1601"/>
    <cellStyle name="Style 109" xfId="1602"/>
    <cellStyle name="Style 11" xfId="1603"/>
    <cellStyle name="Style 110" xfId="1604"/>
    <cellStyle name="Style 111" xfId="1605"/>
    <cellStyle name="Style 112" xfId="1606"/>
    <cellStyle name="Style 113" xfId="1607"/>
    <cellStyle name="Style 114" xfId="1608"/>
    <cellStyle name="Style 115" xfId="1609"/>
    <cellStyle name="Style 116" xfId="1610"/>
    <cellStyle name="Style 117" xfId="1611"/>
    <cellStyle name="Style 118" xfId="1612"/>
    <cellStyle name="Style 119" xfId="1613"/>
    <cellStyle name="Style 12" xfId="1614"/>
    <cellStyle name="Style 120" xfId="1615"/>
    <cellStyle name="Style 121" xfId="1616"/>
    <cellStyle name="Style 122" xfId="1617"/>
    <cellStyle name="Style 123" xfId="1618"/>
    <cellStyle name="Style 124" xfId="1619"/>
    <cellStyle name="Style 125" xfId="1620"/>
    <cellStyle name="Style 126" xfId="1621"/>
    <cellStyle name="Style 127" xfId="1622"/>
    <cellStyle name="Style 128" xfId="1623"/>
    <cellStyle name="Style 129" xfId="1624"/>
    <cellStyle name="Style 13" xfId="1625"/>
    <cellStyle name="Style 130" xfId="1626"/>
    <cellStyle name="Style 131" xfId="1627"/>
    <cellStyle name="Style 132" xfId="1628"/>
    <cellStyle name="Style 133" xfId="1629"/>
    <cellStyle name="Style 134" xfId="1630"/>
    <cellStyle name="Style 135" xfId="1631"/>
    <cellStyle name="Style 136" xfId="1632"/>
    <cellStyle name="Style 137" xfId="1633"/>
    <cellStyle name="Style 138" xfId="1634"/>
    <cellStyle name="Style 139" xfId="1635"/>
    <cellStyle name="Style 14" xfId="1636"/>
    <cellStyle name="Style 140" xfId="1637"/>
    <cellStyle name="Style 141" xfId="1638"/>
    <cellStyle name="Style 142" xfId="1639"/>
    <cellStyle name="Style 143" xfId="1640"/>
    <cellStyle name="Style 144" xfId="1641"/>
    <cellStyle name="Style 145" xfId="1642"/>
    <cellStyle name="Style 146" xfId="1643"/>
    <cellStyle name="Style 147" xfId="1644"/>
    <cellStyle name="Style 148" xfId="1645"/>
    <cellStyle name="Style 149" xfId="1646"/>
    <cellStyle name="Style 15" xfId="1647"/>
    <cellStyle name="Style 150" xfId="1648"/>
    <cellStyle name="Style 151" xfId="1649"/>
    <cellStyle name="Style 152" xfId="1650"/>
    <cellStyle name="Style 153" xfId="1651"/>
    <cellStyle name="Style 154" xfId="1652"/>
    <cellStyle name="Style 155" xfId="1653"/>
    <cellStyle name="Style 16" xfId="1654"/>
    <cellStyle name="Style 17" xfId="1655"/>
    <cellStyle name="Style 18" xfId="1656"/>
    <cellStyle name="Style 19" xfId="1657"/>
    <cellStyle name="Style 2" xfId="1658"/>
    <cellStyle name="Style 20" xfId="1659"/>
    <cellStyle name="Style 21" xfId="1660"/>
    <cellStyle name="Style 22" xfId="1661"/>
    <cellStyle name="Style 23" xfId="1662"/>
    <cellStyle name="Style 24" xfId="1663"/>
    <cellStyle name="Style 25" xfId="1664"/>
    <cellStyle name="Style 26" xfId="1665"/>
    <cellStyle name="Style 27" xfId="1666"/>
    <cellStyle name="Style 28" xfId="1667"/>
    <cellStyle name="Style 29" xfId="1668"/>
    <cellStyle name="Style 3" xfId="1669"/>
    <cellStyle name="Style 30" xfId="1670"/>
    <cellStyle name="Style 31" xfId="1671"/>
    <cellStyle name="Style 32" xfId="1672"/>
    <cellStyle name="Style 33" xfId="1673"/>
    <cellStyle name="Style 34" xfId="1674"/>
    <cellStyle name="Style 35" xfId="1675"/>
    <cellStyle name="Style 36" xfId="1676"/>
    <cellStyle name="Style 37" xfId="1677"/>
    <cellStyle name="Style 38" xfId="1678"/>
    <cellStyle name="Style 39" xfId="1679"/>
    <cellStyle name="Style 4" xfId="1680"/>
    <cellStyle name="Style 40" xfId="1681"/>
    <cellStyle name="Style 41" xfId="1682"/>
    <cellStyle name="Style 42" xfId="1683"/>
    <cellStyle name="Style 43" xfId="1684"/>
    <cellStyle name="Style 44" xfId="1685"/>
    <cellStyle name="Style 45" xfId="1686"/>
    <cellStyle name="Style 46" xfId="1687"/>
    <cellStyle name="Style 47" xfId="1688"/>
    <cellStyle name="Style 48" xfId="1689"/>
    <cellStyle name="Style 49" xfId="1690"/>
    <cellStyle name="Style 5" xfId="1691"/>
    <cellStyle name="Style 50" xfId="1692"/>
    <cellStyle name="Style 51" xfId="1693"/>
    <cellStyle name="Style 52" xfId="1694"/>
    <cellStyle name="Style 53" xfId="1695"/>
    <cellStyle name="Style 54" xfId="1696"/>
    <cellStyle name="Style 55" xfId="1697"/>
    <cellStyle name="Style 56" xfId="1698"/>
    <cellStyle name="Style 57" xfId="1699"/>
    <cellStyle name="Style 58" xfId="1700"/>
    <cellStyle name="Style 59" xfId="1701"/>
    <cellStyle name="Style 6" xfId="1702"/>
    <cellStyle name="Style 60" xfId="1703"/>
    <cellStyle name="Style 61" xfId="1704"/>
    <cellStyle name="Style 62" xfId="1705"/>
    <cellStyle name="Style 63" xfId="1706"/>
    <cellStyle name="Style 64" xfId="1707"/>
    <cellStyle name="Style 65" xfId="1708"/>
    <cellStyle name="Style 66" xfId="1709"/>
    <cellStyle name="Style 67" xfId="1710"/>
    <cellStyle name="Style 68" xfId="1711"/>
    <cellStyle name="Style 69" xfId="1712"/>
    <cellStyle name="Style 7" xfId="1713"/>
    <cellStyle name="Style 70" xfId="1714"/>
    <cellStyle name="Style 71" xfId="1715"/>
    <cellStyle name="Style 72" xfId="1716"/>
    <cellStyle name="Style 73" xfId="1717"/>
    <cellStyle name="Style 74" xfId="1718"/>
    <cellStyle name="Style 75" xfId="1719"/>
    <cellStyle name="Style 76" xfId="1720"/>
    <cellStyle name="Style 77" xfId="1721"/>
    <cellStyle name="Style 78" xfId="1722"/>
    <cellStyle name="Style 79" xfId="1723"/>
    <cellStyle name="Style 8" xfId="1724"/>
    <cellStyle name="Style 80" xfId="1725"/>
    <cellStyle name="Style 81" xfId="1726"/>
    <cellStyle name="Style 82" xfId="1727"/>
    <cellStyle name="Style 83" xfId="1728"/>
    <cellStyle name="Style 84" xfId="1729"/>
    <cellStyle name="Style 85" xfId="1730"/>
    <cellStyle name="Style 86" xfId="1731"/>
    <cellStyle name="Style 87" xfId="1732"/>
    <cellStyle name="Style 88" xfId="1733"/>
    <cellStyle name="Style 89" xfId="1734"/>
    <cellStyle name="Style 9" xfId="1735"/>
    <cellStyle name="Style 90" xfId="1736"/>
    <cellStyle name="Style 91" xfId="1737"/>
    <cellStyle name="Style 92" xfId="1738"/>
    <cellStyle name="Style 93" xfId="1739"/>
    <cellStyle name="Style 94" xfId="1740"/>
    <cellStyle name="Style 95" xfId="1741"/>
    <cellStyle name="Style 96" xfId="1742"/>
    <cellStyle name="Style 97" xfId="1743"/>
    <cellStyle name="Style 98" xfId="1744"/>
    <cellStyle name="Style 99" xfId="1745"/>
    <cellStyle name="Style Date" xfId="1746"/>
    <cellStyle name="style_1" xfId="1747"/>
    <cellStyle name="subhead" xfId="1748"/>
    <cellStyle name="Subtotal" xfId="1749"/>
    <cellStyle name="symbol" xfId="1750"/>
    <cellStyle name="T" xfId="1751"/>
    <cellStyle name="T 2" xfId="1752"/>
    <cellStyle name="T_bao cao" xfId="1753"/>
    <cellStyle name="T_bao cao 2" xfId="1754"/>
    <cellStyle name="T_Bao cao so lieu kiem toan nam 2007 sua" xfId="1755"/>
    <cellStyle name="T_Bao cao so lieu kiem toan nam 2007 sua 2" xfId="1756"/>
    <cellStyle name="T_Bao cao so lieu kiem toan nam 2007 sua_!1 1 bao cao giao KH ve HTCMT vung TNB   12-12-2011" xfId="1757"/>
    <cellStyle name="T_Bao cao so lieu kiem toan nam 2007 sua_!1 1 bao cao giao KH ve HTCMT vung TNB   12-12-2011 2" xfId="1758"/>
    <cellStyle name="T_Bao cao so lieu kiem toan nam 2007 sua_KH TPCP vung TNB (03-1-2012)" xfId="1759"/>
    <cellStyle name="T_Bao cao so lieu kiem toan nam 2007 sua_KH TPCP vung TNB (03-1-2012) 2" xfId="1760"/>
    <cellStyle name="T_bao cao_!1 1 bao cao giao KH ve HTCMT vung TNB   12-12-2011" xfId="1761"/>
    <cellStyle name="T_bao cao_!1 1 bao cao giao KH ve HTCMT vung TNB   12-12-2011 2" xfId="1762"/>
    <cellStyle name="T_bao cao_Bieu4HTMT" xfId="1763"/>
    <cellStyle name="T_bao cao_Bieu4HTMT 2" xfId="1764"/>
    <cellStyle name="T_bao cao_Bieu4HTMT_!1 1 bao cao giao KH ve HTCMT vung TNB   12-12-2011" xfId="1765"/>
    <cellStyle name="T_bao cao_Bieu4HTMT_!1 1 bao cao giao KH ve HTCMT vung TNB   12-12-2011 2" xfId="1766"/>
    <cellStyle name="T_bao cao_Bieu4HTMT_KH TPCP vung TNB (03-1-2012)" xfId="1767"/>
    <cellStyle name="T_bao cao_Bieu4HTMT_KH TPCP vung TNB (03-1-2012) 2" xfId="1768"/>
    <cellStyle name="T_bao cao_KH TPCP vung TNB (03-1-2012)" xfId="1769"/>
    <cellStyle name="T_bao cao_KH TPCP vung TNB (03-1-2012) 2" xfId="1770"/>
    <cellStyle name="T_BBTNG-06" xfId="1771"/>
    <cellStyle name="T_BBTNG-06 2" xfId="1772"/>
    <cellStyle name="T_BBTNG-06_!1 1 bao cao giao KH ve HTCMT vung TNB   12-12-2011" xfId="1773"/>
    <cellStyle name="T_BBTNG-06_!1 1 bao cao giao KH ve HTCMT vung TNB   12-12-2011 2" xfId="1774"/>
    <cellStyle name="T_BBTNG-06_Bieu4HTMT" xfId="1775"/>
    <cellStyle name="T_BBTNG-06_Bieu4HTMT 2" xfId="1776"/>
    <cellStyle name="T_BBTNG-06_Bieu4HTMT_!1 1 bao cao giao KH ve HTCMT vung TNB   12-12-2011" xfId="1777"/>
    <cellStyle name="T_BBTNG-06_Bieu4HTMT_!1 1 bao cao giao KH ve HTCMT vung TNB   12-12-2011 2" xfId="1778"/>
    <cellStyle name="T_BBTNG-06_Bieu4HTMT_KH TPCP vung TNB (03-1-2012)" xfId="1779"/>
    <cellStyle name="T_BBTNG-06_Bieu4HTMT_KH TPCP vung TNB (03-1-2012) 2" xfId="1780"/>
    <cellStyle name="T_BBTNG-06_KH TPCP vung TNB (03-1-2012)" xfId="1781"/>
    <cellStyle name="T_BBTNG-06_KH TPCP vung TNB (03-1-2012) 2" xfId="1782"/>
    <cellStyle name="T_BC  NAM 2007" xfId="1783"/>
    <cellStyle name="T_BC  NAM 2007 2" xfId="1784"/>
    <cellStyle name="T_BC CTMT-2008 Ttinh" xfId="1785"/>
    <cellStyle name="T_BC CTMT-2008 Ttinh 2" xfId="1786"/>
    <cellStyle name="T_BC CTMT-2008 Ttinh_!1 1 bao cao giao KH ve HTCMT vung TNB   12-12-2011" xfId="1787"/>
    <cellStyle name="T_BC CTMT-2008 Ttinh_!1 1 bao cao giao KH ve HTCMT vung TNB   12-12-2011 2" xfId="1788"/>
    <cellStyle name="T_BC CTMT-2008 Ttinh_KH TPCP vung TNB (03-1-2012)" xfId="1789"/>
    <cellStyle name="T_BC CTMT-2008 Ttinh_KH TPCP vung TNB (03-1-2012) 2" xfId="1790"/>
    <cellStyle name="T_Bieu mau cong trinh khoi cong moi 3-4" xfId="1791"/>
    <cellStyle name="T_Bieu mau cong trinh khoi cong moi 3-4 2" xfId="1792"/>
    <cellStyle name="T_Bieu mau cong trinh khoi cong moi 3-4_!1 1 bao cao giao KH ve HTCMT vung TNB   12-12-2011" xfId="1793"/>
    <cellStyle name="T_Bieu mau cong trinh khoi cong moi 3-4_!1 1 bao cao giao KH ve HTCMT vung TNB   12-12-2011 2" xfId="1794"/>
    <cellStyle name="T_Bieu mau cong trinh khoi cong moi 3-4_KH TPCP vung TNB (03-1-2012)" xfId="1795"/>
    <cellStyle name="T_Bieu mau cong trinh khoi cong moi 3-4_KH TPCP vung TNB (03-1-2012) 2" xfId="1796"/>
    <cellStyle name="T_Bieu mau danh muc du an thuoc CTMTQG nam 2008" xfId="1797"/>
    <cellStyle name="T_Bieu mau danh muc du an thuoc CTMTQG nam 2008 2" xfId="1798"/>
    <cellStyle name="T_Bieu mau danh muc du an thuoc CTMTQG nam 2008_!1 1 bao cao giao KH ve HTCMT vung TNB   12-12-2011" xfId="1799"/>
    <cellStyle name="T_Bieu mau danh muc du an thuoc CTMTQG nam 2008_!1 1 bao cao giao KH ve HTCMT vung TNB   12-12-2011 2" xfId="1800"/>
    <cellStyle name="T_Bieu mau danh muc du an thuoc CTMTQG nam 2008_KH TPCP vung TNB (03-1-2012)" xfId="1801"/>
    <cellStyle name="T_Bieu mau danh muc du an thuoc CTMTQG nam 2008_KH TPCP vung TNB (03-1-2012) 2" xfId="1802"/>
    <cellStyle name="T_Bieu tong hop nhu cau ung 2011 da chon loc -Mien nui" xfId="1803"/>
    <cellStyle name="T_Bieu tong hop nhu cau ung 2011 da chon loc -Mien nui 2" xfId="1804"/>
    <cellStyle name="T_Bieu tong hop nhu cau ung 2011 da chon loc -Mien nui_!1 1 bao cao giao KH ve HTCMT vung TNB   12-12-2011" xfId="1805"/>
    <cellStyle name="T_Bieu tong hop nhu cau ung 2011 da chon loc -Mien nui_!1 1 bao cao giao KH ve HTCMT vung TNB   12-12-2011 2" xfId="1806"/>
    <cellStyle name="T_Bieu tong hop nhu cau ung 2011 da chon loc -Mien nui_KH TPCP vung TNB (03-1-2012)" xfId="1807"/>
    <cellStyle name="T_Bieu tong hop nhu cau ung 2011 da chon loc -Mien nui_KH TPCP vung TNB (03-1-2012) 2" xfId="1808"/>
    <cellStyle name="T_Bieu3ODA" xfId="1809"/>
    <cellStyle name="T_Bieu3ODA 2" xfId="1810"/>
    <cellStyle name="T_Bieu3ODA_!1 1 bao cao giao KH ve HTCMT vung TNB   12-12-2011" xfId="1811"/>
    <cellStyle name="T_Bieu3ODA_!1 1 bao cao giao KH ve HTCMT vung TNB   12-12-2011 2" xfId="1812"/>
    <cellStyle name="T_Bieu3ODA_1" xfId="1813"/>
    <cellStyle name="T_Bieu3ODA_1 2" xfId="1814"/>
    <cellStyle name="T_Bieu3ODA_1_!1 1 bao cao giao KH ve HTCMT vung TNB   12-12-2011" xfId="1815"/>
    <cellStyle name="T_Bieu3ODA_1_!1 1 bao cao giao KH ve HTCMT vung TNB   12-12-2011 2" xfId="1816"/>
    <cellStyle name="T_Bieu3ODA_1_KH TPCP vung TNB (03-1-2012)" xfId="1817"/>
    <cellStyle name="T_Bieu3ODA_1_KH TPCP vung TNB (03-1-2012) 2" xfId="1818"/>
    <cellStyle name="T_Bieu3ODA_KH TPCP vung TNB (03-1-2012)" xfId="1819"/>
    <cellStyle name="T_Bieu3ODA_KH TPCP vung TNB (03-1-2012) 2" xfId="1820"/>
    <cellStyle name="T_Bieu4HTMT" xfId="1821"/>
    <cellStyle name="T_Bieu4HTMT 2" xfId="1822"/>
    <cellStyle name="T_Bieu4HTMT_!1 1 bao cao giao KH ve HTCMT vung TNB   12-12-2011" xfId="1823"/>
    <cellStyle name="T_Bieu4HTMT_!1 1 bao cao giao KH ve HTCMT vung TNB   12-12-2011 2" xfId="1824"/>
    <cellStyle name="T_Bieu4HTMT_KH TPCP vung TNB (03-1-2012)" xfId="1825"/>
    <cellStyle name="T_Bieu4HTMT_KH TPCP vung TNB (03-1-2012) 2" xfId="1826"/>
    <cellStyle name="T_bo sung von KCH nam 2010 va Du an tre kho khan" xfId="1827"/>
    <cellStyle name="T_bo sung von KCH nam 2010 va Du an tre kho khan 2" xfId="1828"/>
    <cellStyle name="T_bo sung von KCH nam 2010 va Du an tre kho khan_!1 1 bao cao giao KH ve HTCMT vung TNB   12-12-2011" xfId="1829"/>
    <cellStyle name="T_bo sung von KCH nam 2010 va Du an tre kho khan_!1 1 bao cao giao KH ve HTCMT vung TNB   12-12-2011 2" xfId="1830"/>
    <cellStyle name="T_bo sung von KCH nam 2010 va Du an tre kho khan_KH TPCP vung TNB (03-1-2012)" xfId="1831"/>
    <cellStyle name="T_bo sung von KCH nam 2010 va Du an tre kho khan_KH TPCP vung TNB (03-1-2012) 2" xfId="1832"/>
    <cellStyle name="T_Book1" xfId="1833"/>
    <cellStyle name="T_Book1 2" xfId="1834"/>
    <cellStyle name="T_Book1_!1 1 bao cao giao KH ve HTCMT vung TNB   12-12-2011" xfId="1835"/>
    <cellStyle name="T_Book1_!1 1 bao cao giao KH ve HTCMT vung TNB   12-12-2011 2" xfId="1836"/>
    <cellStyle name="T_Book1_1" xfId="1837"/>
    <cellStyle name="T_Book1_1 2" xfId="1838"/>
    <cellStyle name="T_Book1_1_Bieu tong hop nhu cau ung 2011 da chon loc -Mien nui" xfId="1839"/>
    <cellStyle name="T_Book1_1_Bieu tong hop nhu cau ung 2011 da chon loc -Mien nui 2" xfId="1840"/>
    <cellStyle name="T_Book1_1_Bieu tong hop nhu cau ung 2011 da chon loc -Mien nui_!1 1 bao cao giao KH ve HTCMT vung TNB   12-12-2011" xfId="1841"/>
    <cellStyle name="T_Book1_1_Bieu tong hop nhu cau ung 2011 da chon loc -Mien nui_!1 1 bao cao giao KH ve HTCMT vung TNB   12-12-2011 2" xfId="1842"/>
    <cellStyle name="T_Book1_1_Bieu tong hop nhu cau ung 2011 da chon loc -Mien nui_KH TPCP vung TNB (03-1-2012)" xfId="1843"/>
    <cellStyle name="T_Book1_1_Bieu tong hop nhu cau ung 2011 da chon loc -Mien nui_KH TPCP vung TNB (03-1-2012) 2" xfId="1844"/>
    <cellStyle name="T_Book1_1_Bieu3ODA" xfId="1845"/>
    <cellStyle name="T_Book1_1_Bieu3ODA 2" xfId="1846"/>
    <cellStyle name="T_Book1_1_Bieu3ODA_!1 1 bao cao giao KH ve HTCMT vung TNB   12-12-2011" xfId="1847"/>
    <cellStyle name="T_Book1_1_Bieu3ODA_!1 1 bao cao giao KH ve HTCMT vung TNB   12-12-2011 2" xfId="1848"/>
    <cellStyle name="T_Book1_1_Bieu3ODA_KH TPCP vung TNB (03-1-2012)" xfId="1849"/>
    <cellStyle name="T_Book1_1_Bieu3ODA_KH TPCP vung TNB (03-1-2012) 2" xfId="1850"/>
    <cellStyle name="T_Book1_1_CPK" xfId="1851"/>
    <cellStyle name="T_Book1_1_CPK 2" xfId="1852"/>
    <cellStyle name="T_Book1_1_CPK_!1 1 bao cao giao KH ve HTCMT vung TNB   12-12-2011" xfId="1853"/>
    <cellStyle name="T_Book1_1_CPK_!1 1 bao cao giao KH ve HTCMT vung TNB   12-12-2011 2" xfId="1854"/>
    <cellStyle name="T_Book1_1_CPK_Bieu4HTMT" xfId="1855"/>
    <cellStyle name="T_Book1_1_CPK_Bieu4HTMT 2" xfId="1856"/>
    <cellStyle name="T_Book1_1_CPK_Bieu4HTMT_!1 1 bao cao giao KH ve HTCMT vung TNB   12-12-2011" xfId="1857"/>
    <cellStyle name="T_Book1_1_CPK_Bieu4HTMT_!1 1 bao cao giao KH ve HTCMT vung TNB   12-12-2011 2" xfId="1858"/>
    <cellStyle name="T_Book1_1_CPK_Bieu4HTMT_KH TPCP vung TNB (03-1-2012)" xfId="1859"/>
    <cellStyle name="T_Book1_1_CPK_Bieu4HTMT_KH TPCP vung TNB (03-1-2012) 2" xfId="1860"/>
    <cellStyle name="T_Book1_1_CPK_KH TPCP vung TNB (03-1-2012)" xfId="1861"/>
    <cellStyle name="T_Book1_1_CPK_KH TPCP vung TNB (03-1-2012) 2" xfId="1862"/>
    <cellStyle name="T_Book1_1_kien giang 2" xfId="1863"/>
    <cellStyle name="T_Book1_1_kien giang 2 2" xfId="1864"/>
    <cellStyle name="T_Book1_1_KH TPCP vung TNB (03-1-2012)" xfId="1865"/>
    <cellStyle name="T_Book1_1_KH TPCP vung TNB (03-1-2012) 2" xfId="1866"/>
    <cellStyle name="T_Book1_1_Luy ke von ung nam 2011 -Thoa gui ngay 12-8-2012" xfId="1867"/>
    <cellStyle name="T_Book1_1_Luy ke von ung nam 2011 -Thoa gui ngay 12-8-2012 2" xfId="1868"/>
    <cellStyle name="T_Book1_1_Luy ke von ung nam 2011 -Thoa gui ngay 12-8-2012_!1 1 bao cao giao KH ve HTCMT vung TNB   12-12-2011" xfId="1869"/>
    <cellStyle name="T_Book1_1_Luy ke von ung nam 2011 -Thoa gui ngay 12-8-2012_!1 1 bao cao giao KH ve HTCMT vung TNB   12-12-2011 2" xfId="1870"/>
    <cellStyle name="T_Book1_1_Luy ke von ung nam 2011 -Thoa gui ngay 12-8-2012_KH TPCP vung TNB (03-1-2012)" xfId="1871"/>
    <cellStyle name="T_Book1_1_Luy ke von ung nam 2011 -Thoa gui ngay 12-8-2012_KH TPCP vung TNB (03-1-2012) 2" xfId="1872"/>
    <cellStyle name="T_Book1_1_Thiet bi" xfId="1873"/>
    <cellStyle name="T_Book1_1_Thiet bi 2" xfId="1874"/>
    <cellStyle name="T_Book1_1_Thiet bi_!1 1 bao cao giao KH ve HTCMT vung TNB   12-12-2011" xfId="1875"/>
    <cellStyle name="T_Book1_1_Thiet bi_!1 1 bao cao giao KH ve HTCMT vung TNB   12-12-2011 2" xfId="1876"/>
    <cellStyle name="T_Book1_1_Thiet bi_Bieu4HTMT" xfId="1877"/>
    <cellStyle name="T_Book1_1_Thiet bi_Bieu4HTMT 2" xfId="1878"/>
    <cellStyle name="T_Book1_1_Thiet bi_Bieu4HTMT_!1 1 bao cao giao KH ve HTCMT vung TNB   12-12-2011" xfId="1879"/>
    <cellStyle name="T_Book1_1_Thiet bi_Bieu4HTMT_!1 1 bao cao giao KH ve HTCMT vung TNB   12-12-2011 2" xfId="1880"/>
    <cellStyle name="T_Book1_1_Thiet bi_Bieu4HTMT_KH TPCP vung TNB (03-1-2012)" xfId="1881"/>
    <cellStyle name="T_Book1_1_Thiet bi_Bieu4HTMT_KH TPCP vung TNB (03-1-2012) 2" xfId="1882"/>
    <cellStyle name="T_Book1_1_Thiet bi_KH TPCP vung TNB (03-1-2012)" xfId="1883"/>
    <cellStyle name="T_Book1_1_Thiet bi_KH TPCP vung TNB (03-1-2012) 2" xfId="1884"/>
    <cellStyle name="T_Book1_BC NQ11-CP - chinh sua lai" xfId="1885"/>
    <cellStyle name="T_Book1_BC NQ11-CP - chinh sua lai 2" xfId="1886"/>
    <cellStyle name="T_Book1_BC NQ11-CP-Quynh sau bieu so3" xfId="1887"/>
    <cellStyle name="T_Book1_BC NQ11-CP-Quynh sau bieu so3 2" xfId="1888"/>
    <cellStyle name="T_Book1_BC_NQ11-CP_-_Thao_sua_lai" xfId="1889"/>
    <cellStyle name="T_Book1_BC_NQ11-CP_-_Thao_sua_lai 2" xfId="1890"/>
    <cellStyle name="T_Book1_Bieu mau cong trinh khoi cong moi 3-4" xfId="1891"/>
    <cellStyle name="T_Book1_Bieu mau cong trinh khoi cong moi 3-4 2" xfId="1892"/>
    <cellStyle name="T_Book1_Bieu mau cong trinh khoi cong moi 3-4_!1 1 bao cao giao KH ve HTCMT vung TNB   12-12-2011" xfId="1893"/>
    <cellStyle name="T_Book1_Bieu mau cong trinh khoi cong moi 3-4_!1 1 bao cao giao KH ve HTCMT vung TNB   12-12-2011 2" xfId="1894"/>
    <cellStyle name="T_Book1_Bieu mau cong trinh khoi cong moi 3-4_KH TPCP vung TNB (03-1-2012)" xfId="1895"/>
    <cellStyle name="T_Book1_Bieu mau cong trinh khoi cong moi 3-4_KH TPCP vung TNB (03-1-2012) 2" xfId="1896"/>
    <cellStyle name="T_Book1_Bieu mau danh muc du an thuoc CTMTQG nam 2008" xfId="1897"/>
    <cellStyle name="T_Book1_Bieu mau danh muc du an thuoc CTMTQG nam 2008 2" xfId="1898"/>
    <cellStyle name="T_Book1_Bieu mau danh muc du an thuoc CTMTQG nam 2008_!1 1 bao cao giao KH ve HTCMT vung TNB   12-12-2011" xfId="1899"/>
    <cellStyle name="T_Book1_Bieu mau danh muc du an thuoc CTMTQG nam 2008_!1 1 bao cao giao KH ve HTCMT vung TNB   12-12-2011 2" xfId="1900"/>
    <cellStyle name="T_Book1_Bieu mau danh muc du an thuoc CTMTQG nam 2008_KH TPCP vung TNB (03-1-2012)" xfId="1901"/>
    <cellStyle name="T_Book1_Bieu mau danh muc du an thuoc CTMTQG nam 2008_KH TPCP vung TNB (03-1-2012) 2" xfId="1902"/>
    <cellStyle name="T_Book1_Bieu tong hop nhu cau ung 2011 da chon loc -Mien nui" xfId="1903"/>
    <cellStyle name="T_Book1_Bieu tong hop nhu cau ung 2011 da chon loc -Mien nui 2" xfId="1904"/>
    <cellStyle name="T_Book1_Bieu tong hop nhu cau ung 2011 da chon loc -Mien nui_!1 1 bao cao giao KH ve HTCMT vung TNB   12-12-2011" xfId="1905"/>
    <cellStyle name="T_Book1_Bieu tong hop nhu cau ung 2011 da chon loc -Mien nui_!1 1 bao cao giao KH ve HTCMT vung TNB   12-12-2011 2" xfId="1906"/>
    <cellStyle name="T_Book1_Bieu tong hop nhu cau ung 2011 da chon loc -Mien nui_KH TPCP vung TNB (03-1-2012)" xfId="1907"/>
    <cellStyle name="T_Book1_Bieu tong hop nhu cau ung 2011 da chon loc -Mien nui_KH TPCP vung TNB (03-1-2012) 2" xfId="1908"/>
    <cellStyle name="T_Book1_Bieu3ODA" xfId="1909"/>
    <cellStyle name="T_Book1_Bieu3ODA 2" xfId="1910"/>
    <cellStyle name="T_Book1_Bieu3ODA_!1 1 bao cao giao KH ve HTCMT vung TNB   12-12-2011" xfId="1911"/>
    <cellStyle name="T_Book1_Bieu3ODA_!1 1 bao cao giao KH ve HTCMT vung TNB   12-12-2011 2" xfId="1912"/>
    <cellStyle name="T_Book1_Bieu3ODA_1" xfId="1913"/>
    <cellStyle name="T_Book1_Bieu3ODA_1 2" xfId="1914"/>
    <cellStyle name="T_Book1_Bieu3ODA_1_!1 1 bao cao giao KH ve HTCMT vung TNB   12-12-2011" xfId="1915"/>
    <cellStyle name="T_Book1_Bieu3ODA_1_!1 1 bao cao giao KH ve HTCMT vung TNB   12-12-2011 2" xfId="1916"/>
    <cellStyle name="T_Book1_Bieu3ODA_1_KH TPCP vung TNB (03-1-2012)" xfId="1917"/>
    <cellStyle name="T_Book1_Bieu3ODA_1_KH TPCP vung TNB (03-1-2012) 2" xfId="1918"/>
    <cellStyle name="T_Book1_Bieu3ODA_KH TPCP vung TNB (03-1-2012)" xfId="1919"/>
    <cellStyle name="T_Book1_Bieu3ODA_KH TPCP vung TNB (03-1-2012) 2" xfId="1920"/>
    <cellStyle name="T_Book1_Bieu4HTMT" xfId="1921"/>
    <cellStyle name="T_Book1_Bieu4HTMT 2" xfId="1922"/>
    <cellStyle name="T_Book1_Bieu4HTMT_!1 1 bao cao giao KH ve HTCMT vung TNB   12-12-2011" xfId="1923"/>
    <cellStyle name="T_Book1_Bieu4HTMT_!1 1 bao cao giao KH ve HTCMT vung TNB   12-12-2011 2" xfId="1924"/>
    <cellStyle name="T_Book1_Bieu4HTMT_KH TPCP vung TNB (03-1-2012)" xfId="1925"/>
    <cellStyle name="T_Book1_Bieu4HTMT_KH TPCP vung TNB (03-1-2012) 2" xfId="1926"/>
    <cellStyle name="T_Book1_Book1" xfId="1927"/>
    <cellStyle name="T_Book1_Book1 2" xfId="1928"/>
    <cellStyle name="T_Book1_Cong trinh co y kien LD_Dang_NN_2011-Tay nguyen-9-10" xfId="1929"/>
    <cellStyle name="T_Book1_Cong trinh co y kien LD_Dang_NN_2011-Tay nguyen-9-10 2" xfId="1930"/>
    <cellStyle name="T_Book1_Cong trinh co y kien LD_Dang_NN_2011-Tay nguyen-9-10_!1 1 bao cao giao KH ve HTCMT vung TNB   12-12-2011" xfId="1931"/>
    <cellStyle name="T_Book1_Cong trinh co y kien LD_Dang_NN_2011-Tay nguyen-9-10_!1 1 bao cao giao KH ve HTCMT vung TNB   12-12-2011 2" xfId="1932"/>
    <cellStyle name="T_Book1_Cong trinh co y kien LD_Dang_NN_2011-Tay nguyen-9-10_Bieu4HTMT" xfId="1933"/>
    <cellStyle name="T_Book1_Cong trinh co y kien LD_Dang_NN_2011-Tay nguyen-9-10_Bieu4HTMT 2" xfId="1934"/>
    <cellStyle name="T_Book1_Cong trinh co y kien LD_Dang_NN_2011-Tay nguyen-9-10_KH TPCP vung TNB (03-1-2012)" xfId="1935"/>
    <cellStyle name="T_Book1_Cong trinh co y kien LD_Dang_NN_2011-Tay nguyen-9-10_KH TPCP vung TNB (03-1-2012) 2" xfId="1936"/>
    <cellStyle name="T_Book1_CPK" xfId="1937"/>
    <cellStyle name="T_Book1_CPK 2" xfId="1938"/>
    <cellStyle name="T_Book1_danh muc chuan bi dau tu 2011 ngay 07-6-2011" xfId="1939"/>
    <cellStyle name="T_Book1_danh muc chuan bi dau tu 2011 ngay 07-6-2011 2" xfId="1940"/>
    <cellStyle name="T_Book1_dieu chinh KH 2011 ngay 26-5-2011111" xfId="1941"/>
    <cellStyle name="T_Book1_dieu chinh KH 2011 ngay 26-5-2011111 2" xfId="1942"/>
    <cellStyle name="T_Book1_Du an khoi cong moi nam 2010" xfId="1943"/>
    <cellStyle name="T_Book1_Du an khoi cong moi nam 2010 2" xfId="1944"/>
    <cellStyle name="T_Book1_Du an khoi cong moi nam 2010_!1 1 bao cao giao KH ve HTCMT vung TNB   12-12-2011" xfId="1945"/>
    <cellStyle name="T_Book1_Du an khoi cong moi nam 2010_!1 1 bao cao giao KH ve HTCMT vung TNB   12-12-2011 2" xfId="1946"/>
    <cellStyle name="T_Book1_Du an khoi cong moi nam 2010_KH TPCP vung TNB (03-1-2012)" xfId="1947"/>
    <cellStyle name="T_Book1_Du an khoi cong moi nam 2010_KH TPCP vung TNB (03-1-2012) 2" xfId="1948"/>
    <cellStyle name="T_Book1_giao KH 2011 ngay 10-12-2010" xfId="1949"/>
    <cellStyle name="T_Book1_giao KH 2011 ngay 10-12-2010 2" xfId="1950"/>
    <cellStyle name="T_Book1_Hang Tom goi9 9-07(Cau 12 sua)" xfId="1951"/>
    <cellStyle name="T_Book1_Hang Tom goi9 9-07(Cau 12 sua) 2" xfId="1952"/>
    <cellStyle name="T_Book1_Ket qua phan bo von nam 2008" xfId="1953"/>
    <cellStyle name="T_Book1_Ket qua phan bo von nam 2008 2" xfId="1954"/>
    <cellStyle name="T_Book1_Ket qua phan bo von nam 2008_!1 1 bao cao giao KH ve HTCMT vung TNB   12-12-2011" xfId="1955"/>
    <cellStyle name="T_Book1_Ket qua phan bo von nam 2008_!1 1 bao cao giao KH ve HTCMT vung TNB   12-12-2011 2" xfId="1956"/>
    <cellStyle name="T_Book1_Ket qua phan bo von nam 2008_KH TPCP vung TNB (03-1-2012)" xfId="1957"/>
    <cellStyle name="T_Book1_Ket qua phan bo von nam 2008_KH TPCP vung TNB (03-1-2012) 2" xfId="1958"/>
    <cellStyle name="T_Book1_kien giang 2" xfId="1959"/>
    <cellStyle name="T_Book1_kien giang 2 2" xfId="1960"/>
    <cellStyle name="T_Book1_KH TPCP vung TNB (03-1-2012)" xfId="1961"/>
    <cellStyle name="T_Book1_KH TPCP vung TNB (03-1-2012) 2" xfId="1962"/>
    <cellStyle name="T_Book1_KH XDCB_2008 lan 2 sua ngay 10-11" xfId="1963"/>
    <cellStyle name="T_Book1_KH XDCB_2008 lan 2 sua ngay 10-11 2" xfId="1964"/>
    <cellStyle name="T_Book1_KH XDCB_2008 lan 2 sua ngay 10-11_!1 1 bao cao giao KH ve HTCMT vung TNB   12-12-2011" xfId="1965"/>
    <cellStyle name="T_Book1_KH XDCB_2008 lan 2 sua ngay 10-11_!1 1 bao cao giao KH ve HTCMT vung TNB   12-12-2011 2" xfId="1966"/>
    <cellStyle name="T_Book1_KH XDCB_2008 lan 2 sua ngay 10-11_KH TPCP vung TNB (03-1-2012)" xfId="1967"/>
    <cellStyle name="T_Book1_KH XDCB_2008 lan 2 sua ngay 10-11_KH TPCP vung TNB (03-1-2012) 2" xfId="1968"/>
    <cellStyle name="T_Book1_Khoi luong chinh Hang Tom" xfId="1969"/>
    <cellStyle name="T_Book1_Khoi luong chinh Hang Tom 2" xfId="1970"/>
    <cellStyle name="T_Book1_Luy ke von ung nam 2011 -Thoa gui ngay 12-8-2012" xfId="1971"/>
    <cellStyle name="T_Book1_Luy ke von ung nam 2011 -Thoa gui ngay 12-8-2012 2" xfId="1972"/>
    <cellStyle name="T_Book1_Luy ke von ung nam 2011 -Thoa gui ngay 12-8-2012_!1 1 bao cao giao KH ve HTCMT vung TNB   12-12-2011" xfId="1973"/>
    <cellStyle name="T_Book1_Luy ke von ung nam 2011 -Thoa gui ngay 12-8-2012_!1 1 bao cao giao KH ve HTCMT vung TNB   12-12-2011 2" xfId="1974"/>
    <cellStyle name="T_Book1_Luy ke von ung nam 2011 -Thoa gui ngay 12-8-2012_KH TPCP vung TNB (03-1-2012)" xfId="1975"/>
    <cellStyle name="T_Book1_Luy ke von ung nam 2011 -Thoa gui ngay 12-8-2012_KH TPCP vung TNB (03-1-2012) 2" xfId="1976"/>
    <cellStyle name="T_Book1_Nhu cau von ung truoc 2011 Tha h Hoa + Nge An gui TW" xfId="1977"/>
    <cellStyle name="T_Book1_Nhu cau von ung truoc 2011 Tha h Hoa + Nge An gui TW 2" xfId="1978"/>
    <cellStyle name="T_Book1_Nhu cau von ung truoc 2011 Tha h Hoa + Nge An gui TW_!1 1 bao cao giao KH ve HTCMT vung TNB   12-12-2011" xfId="1979"/>
    <cellStyle name="T_Book1_Nhu cau von ung truoc 2011 Tha h Hoa + Nge An gui TW_!1 1 bao cao giao KH ve HTCMT vung TNB   12-12-2011 2" xfId="1980"/>
    <cellStyle name="T_Book1_Nhu cau von ung truoc 2011 Tha h Hoa + Nge An gui TW_Bieu4HTMT" xfId="1981"/>
    <cellStyle name="T_Book1_Nhu cau von ung truoc 2011 Tha h Hoa + Nge An gui TW_Bieu4HTMT 2" xfId="1982"/>
    <cellStyle name="T_Book1_Nhu cau von ung truoc 2011 Tha h Hoa + Nge An gui TW_Bieu4HTMT_!1 1 bao cao giao KH ve HTCMT vung TNB   12-12-2011" xfId="1983"/>
    <cellStyle name="T_Book1_Nhu cau von ung truoc 2011 Tha h Hoa + Nge An gui TW_Bieu4HTMT_!1 1 bao cao giao KH ve HTCMT vung TNB   12-12-2011 2" xfId="1984"/>
    <cellStyle name="T_Book1_Nhu cau von ung truoc 2011 Tha h Hoa + Nge An gui TW_Bieu4HTMT_KH TPCP vung TNB (03-1-2012)" xfId="1985"/>
    <cellStyle name="T_Book1_Nhu cau von ung truoc 2011 Tha h Hoa + Nge An gui TW_Bieu4HTMT_KH TPCP vung TNB (03-1-2012) 2" xfId="1986"/>
    <cellStyle name="T_Book1_Nhu cau von ung truoc 2011 Tha h Hoa + Nge An gui TW_KH TPCP vung TNB (03-1-2012)" xfId="1987"/>
    <cellStyle name="T_Book1_Nhu cau von ung truoc 2011 Tha h Hoa + Nge An gui TW_KH TPCP vung TNB (03-1-2012) 2" xfId="1988"/>
    <cellStyle name="T_Book1_phu luc tong ket tinh hinh TH giai doan 03-10 (ngay 30)" xfId="1989"/>
    <cellStyle name="T_Book1_phu luc tong ket tinh hinh TH giai doan 03-10 (ngay 30) 2" xfId="1990"/>
    <cellStyle name="T_Book1_phu luc tong ket tinh hinh TH giai doan 03-10 (ngay 30)_!1 1 bao cao giao KH ve HTCMT vung TNB   12-12-2011" xfId="1991"/>
    <cellStyle name="T_Book1_phu luc tong ket tinh hinh TH giai doan 03-10 (ngay 30)_!1 1 bao cao giao KH ve HTCMT vung TNB   12-12-2011 2" xfId="1992"/>
    <cellStyle name="T_Book1_phu luc tong ket tinh hinh TH giai doan 03-10 (ngay 30)_KH TPCP vung TNB (03-1-2012)" xfId="1993"/>
    <cellStyle name="T_Book1_phu luc tong ket tinh hinh TH giai doan 03-10 (ngay 30)_KH TPCP vung TNB (03-1-2012) 2" xfId="1994"/>
    <cellStyle name="T_Book1_TN - Ho tro khac 2011" xfId="1995"/>
    <cellStyle name="T_Book1_TN - Ho tro khac 2011 2" xfId="1996"/>
    <cellStyle name="T_Book1_TN - Ho tro khac 2011_!1 1 bao cao giao KH ve HTCMT vung TNB   12-12-2011" xfId="1997"/>
    <cellStyle name="T_Book1_TN - Ho tro khac 2011_!1 1 bao cao giao KH ve HTCMT vung TNB   12-12-2011 2" xfId="1998"/>
    <cellStyle name="T_Book1_TN - Ho tro khac 2011_Bieu4HTMT" xfId="1999"/>
    <cellStyle name="T_Book1_TN - Ho tro khac 2011_Bieu4HTMT 2" xfId="2000"/>
    <cellStyle name="T_Book1_TN - Ho tro khac 2011_KH TPCP vung TNB (03-1-2012)" xfId="2001"/>
    <cellStyle name="T_Book1_TN - Ho tro khac 2011_KH TPCP vung TNB (03-1-2012) 2" xfId="2002"/>
    <cellStyle name="T_Book1_TH ung tren 70%-Ra soat phap ly-8-6 (dung de chuyen vao vu TH)" xfId="2003"/>
    <cellStyle name="T_Book1_TH ung tren 70%-Ra soat phap ly-8-6 (dung de chuyen vao vu TH) 2" xfId="2004"/>
    <cellStyle name="T_Book1_TH ung tren 70%-Ra soat phap ly-8-6 (dung de chuyen vao vu TH)_!1 1 bao cao giao KH ve HTCMT vung TNB   12-12-2011" xfId="2005"/>
    <cellStyle name="T_Book1_TH ung tren 70%-Ra soat phap ly-8-6 (dung de chuyen vao vu TH)_!1 1 bao cao giao KH ve HTCMT vung TNB   12-12-2011 2" xfId="2006"/>
    <cellStyle name="T_Book1_TH ung tren 70%-Ra soat phap ly-8-6 (dung de chuyen vao vu TH)_Bieu4HTMT" xfId="2007"/>
    <cellStyle name="T_Book1_TH ung tren 70%-Ra soat phap ly-8-6 (dung de chuyen vao vu TH)_Bieu4HTMT 2" xfId="2008"/>
    <cellStyle name="T_Book1_TH ung tren 70%-Ra soat phap ly-8-6 (dung de chuyen vao vu TH)_KH TPCP vung TNB (03-1-2012)" xfId="2009"/>
    <cellStyle name="T_Book1_TH ung tren 70%-Ra soat phap ly-8-6 (dung de chuyen vao vu TH)_KH TPCP vung TNB (03-1-2012) 2" xfId="2010"/>
    <cellStyle name="T_Book1_TH y kien LD_KH 2010 Ca Nuoc 22-9-2011-Gui ca Vu" xfId="2011"/>
    <cellStyle name="T_Book1_TH y kien LD_KH 2010 Ca Nuoc 22-9-2011-Gui ca Vu 2" xfId="2012"/>
    <cellStyle name="T_Book1_TH y kien LD_KH 2010 Ca Nuoc 22-9-2011-Gui ca Vu_!1 1 bao cao giao KH ve HTCMT vung TNB   12-12-2011" xfId="2013"/>
    <cellStyle name="T_Book1_TH y kien LD_KH 2010 Ca Nuoc 22-9-2011-Gui ca Vu_!1 1 bao cao giao KH ve HTCMT vung TNB   12-12-2011 2" xfId="2014"/>
    <cellStyle name="T_Book1_TH y kien LD_KH 2010 Ca Nuoc 22-9-2011-Gui ca Vu_Bieu4HTMT" xfId="2015"/>
    <cellStyle name="T_Book1_TH y kien LD_KH 2010 Ca Nuoc 22-9-2011-Gui ca Vu_Bieu4HTMT 2" xfId="2016"/>
    <cellStyle name="T_Book1_TH y kien LD_KH 2010 Ca Nuoc 22-9-2011-Gui ca Vu_KH TPCP vung TNB (03-1-2012)" xfId="2017"/>
    <cellStyle name="T_Book1_TH y kien LD_KH 2010 Ca Nuoc 22-9-2011-Gui ca Vu_KH TPCP vung TNB (03-1-2012) 2" xfId="2018"/>
    <cellStyle name="T_Book1_Thiet bi" xfId="2019"/>
    <cellStyle name="T_Book1_Thiet bi 2" xfId="2020"/>
    <cellStyle name="T_Book1_ung truoc 2011 NSTW Thanh Hoa + Nge An gui Thu 12-5" xfId="2021"/>
    <cellStyle name="T_Book1_ung truoc 2011 NSTW Thanh Hoa + Nge An gui Thu 12-5 2" xfId="2022"/>
    <cellStyle name="T_Book1_ung truoc 2011 NSTW Thanh Hoa + Nge An gui Thu 12-5_!1 1 bao cao giao KH ve HTCMT vung TNB   12-12-2011" xfId="2023"/>
    <cellStyle name="T_Book1_ung truoc 2011 NSTW Thanh Hoa + Nge An gui Thu 12-5_!1 1 bao cao giao KH ve HTCMT vung TNB   12-12-2011 2" xfId="2024"/>
    <cellStyle name="T_Book1_ung truoc 2011 NSTW Thanh Hoa + Nge An gui Thu 12-5_Bieu4HTMT" xfId="2025"/>
    <cellStyle name="T_Book1_ung truoc 2011 NSTW Thanh Hoa + Nge An gui Thu 12-5_Bieu4HTMT 2" xfId="2026"/>
    <cellStyle name="T_Book1_ung truoc 2011 NSTW Thanh Hoa + Nge An gui Thu 12-5_Bieu4HTMT_!1 1 bao cao giao KH ve HTCMT vung TNB   12-12-2011" xfId="2027"/>
    <cellStyle name="T_Book1_ung truoc 2011 NSTW Thanh Hoa + Nge An gui Thu 12-5_Bieu4HTMT_!1 1 bao cao giao KH ve HTCMT vung TNB   12-12-2011 2" xfId="2028"/>
    <cellStyle name="T_Book1_ung truoc 2011 NSTW Thanh Hoa + Nge An gui Thu 12-5_Bieu4HTMT_KH TPCP vung TNB (03-1-2012)" xfId="2029"/>
    <cellStyle name="T_Book1_ung truoc 2011 NSTW Thanh Hoa + Nge An gui Thu 12-5_Bieu4HTMT_KH TPCP vung TNB (03-1-2012) 2" xfId="2030"/>
    <cellStyle name="T_Book1_ung truoc 2011 NSTW Thanh Hoa + Nge An gui Thu 12-5_KH TPCP vung TNB (03-1-2012)" xfId="2031"/>
    <cellStyle name="T_Book1_ung truoc 2011 NSTW Thanh Hoa + Nge An gui Thu 12-5_KH TPCP vung TNB (03-1-2012) 2" xfId="2032"/>
    <cellStyle name="T_Book1_ÿÿÿÿÿ" xfId="2033"/>
    <cellStyle name="T_Book1_ÿÿÿÿÿ 2" xfId="2034"/>
    <cellStyle name="T_Copy of Bao cao  XDCB 7 thang nam 2008_So KH&amp;DT SUA" xfId="2035"/>
    <cellStyle name="T_Copy of Bao cao  XDCB 7 thang nam 2008_So KH&amp;DT SUA 2" xfId="2036"/>
    <cellStyle name="T_Copy of Bao cao  XDCB 7 thang nam 2008_So KH&amp;DT SUA_!1 1 bao cao giao KH ve HTCMT vung TNB   12-12-2011" xfId="2037"/>
    <cellStyle name="T_Copy of Bao cao  XDCB 7 thang nam 2008_So KH&amp;DT SUA_!1 1 bao cao giao KH ve HTCMT vung TNB   12-12-2011 2" xfId="2038"/>
    <cellStyle name="T_Copy of Bao cao  XDCB 7 thang nam 2008_So KH&amp;DT SUA_KH TPCP vung TNB (03-1-2012)" xfId="2039"/>
    <cellStyle name="T_Copy of Bao cao  XDCB 7 thang nam 2008_So KH&amp;DT SUA_KH TPCP vung TNB (03-1-2012) 2" xfId="2040"/>
    <cellStyle name="T_CPK" xfId="2041"/>
    <cellStyle name="T_CPK 2" xfId="2042"/>
    <cellStyle name="T_CPK_!1 1 bao cao giao KH ve HTCMT vung TNB   12-12-2011" xfId="2043"/>
    <cellStyle name="T_CPK_!1 1 bao cao giao KH ve HTCMT vung TNB   12-12-2011 2" xfId="2044"/>
    <cellStyle name="T_CPK_Bieu4HTMT" xfId="2045"/>
    <cellStyle name="T_CPK_Bieu4HTMT 2" xfId="2046"/>
    <cellStyle name="T_CPK_Bieu4HTMT_!1 1 bao cao giao KH ve HTCMT vung TNB   12-12-2011" xfId="2047"/>
    <cellStyle name="T_CPK_Bieu4HTMT_!1 1 bao cao giao KH ve HTCMT vung TNB   12-12-2011 2" xfId="2048"/>
    <cellStyle name="T_CPK_Bieu4HTMT_KH TPCP vung TNB (03-1-2012)" xfId="2049"/>
    <cellStyle name="T_CPK_Bieu4HTMT_KH TPCP vung TNB (03-1-2012) 2" xfId="2050"/>
    <cellStyle name="T_CPK_KH TPCP vung TNB (03-1-2012)" xfId="2051"/>
    <cellStyle name="T_CPK_KH TPCP vung TNB (03-1-2012) 2" xfId="2052"/>
    <cellStyle name="T_CTMTQG 2008" xfId="2053"/>
    <cellStyle name="T_CTMTQG 2008 2" xfId="2054"/>
    <cellStyle name="T_CTMTQG 2008_!1 1 bao cao giao KH ve HTCMT vung TNB   12-12-2011" xfId="2055"/>
    <cellStyle name="T_CTMTQG 2008_!1 1 bao cao giao KH ve HTCMT vung TNB   12-12-2011 2" xfId="2056"/>
    <cellStyle name="T_CTMTQG 2008_Bieu mau danh muc du an thuoc CTMTQG nam 2008" xfId="2057"/>
    <cellStyle name="T_CTMTQG 2008_Bieu mau danh muc du an thuoc CTMTQG nam 2008 2" xfId="2058"/>
    <cellStyle name="T_CTMTQG 2008_Bieu mau danh muc du an thuoc CTMTQG nam 2008_!1 1 bao cao giao KH ve HTCMT vung TNB   12-12-2011" xfId="2059"/>
    <cellStyle name="T_CTMTQG 2008_Bieu mau danh muc du an thuoc CTMTQG nam 2008_!1 1 bao cao giao KH ve HTCMT vung TNB   12-12-2011 2" xfId="2060"/>
    <cellStyle name="T_CTMTQG 2008_Bieu mau danh muc du an thuoc CTMTQG nam 2008_KH TPCP vung TNB (03-1-2012)" xfId="2061"/>
    <cellStyle name="T_CTMTQG 2008_Bieu mau danh muc du an thuoc CTMTQG nam 2008_KH TPCP vung TNB (03-1-2012) 2" xfId="2062"/>
    <cellStyle name="T_CTMTQG 2008_Hi-Tong hop KQ phan bo KH nam 08- LD fong giao 15-11-08" xfId="2063"/>
    <cellStyle name="T_CTMTQG 2008_Hi-Tong hop KQ phan bo KH nam 08- LD fong giao 15-11-08 2" xfId="2064"/>
    <cellStyle name="T_CTMTQG 2008_Hi-Tong hop KQ phan bo KH nam 08- LD fong giao 15-11-08_!1 1 bao cao giao KH ve HTCMT vung TNB   12-12-2011" xfId="2065"/>
    <cellStyle name="T_CTMTQG 2008_Hi-Tong hop KQ phan bo KH nam 08- LD fong giao 15-11-08_!1 1 bao cao giao KH ve HTCMT vung TNB   12-12-2011 2" xfId="2066"/>
    <cellStyle name="T_CTMTQG 2008_Hi-Tong hop KQ phan bo KH nam 08- LD fong giao 15-11-08_KH TPCP vung TNB (03-1-2012)" xfId="2067"/>
    <cellStyle name="T_CTMTQG 2008_Hi-Tong hop KQ phan bo KH nam 08- LD fong giao 15-11-08_KH TPCP vung TNB (03-1-2012) 2" xfId="2068"/>
    <cellStyle name="T_CTMTQG 2008_Ket qua thuc hien nam 2008" xfId="2069"/>
    <cellStyle name="T_CTMTQG 2008_Ket qua thuc hien nam 2008 2" xfId="2070"/>
    <cellStyle name="T_CTMTQG 2008_Ket qua thuc hien nam 2008_!1 1 bao cao giao KH ve HTCMT vung TNB   12-12-2011" xfId="2071"/>
    <cellStyle name="T_CTMTQG 2008_Ket qua thuc hien nam 2008_!1 1 bao cao giao KH ve HTCMT vung TNB   12-12-2011 2" xfId="2072"/>
    <cellStyle name="T_CTMTQG 2008_Ket qua thuc hien nam 2008_KH TPCP vung TNB (03-1-2012)" xfId="2073"/>
    <cellStyle name="T_CTMTQG 2008_Ket qua thuc hien nam 2008_KH TPCP vung TNB (03-1-2012) 2" xfId="2074"/>
    <cellStyle name="T_CTMTQG 2008_KH TPCP vung TNB (03-1-2012)" xfId="2075"/>
    <cellStyle name="T_CTMTQG 2008_KH TPCP vung TNB (03-1-2012) 2" xfId="2076"/>
    <cellStyle name="T_CTMTQG 2008_KH XDCB_2008 lan 1" xfId="2077"/>
    <cellStyle name="T_CTMTQG 2008_KH XDCB_2008 lan 1 2" xfId="2078"/>
    <cellStyle name="T_CTMTQG 2008_KH XDCB_2008 lan 1 sua ngay 27-10" xfId="2079"/>
    <cellStyle name="T_CTMTQG 2008_KH XDCB_2008 lan 1 sua ngay 27-10 2" xfId="2080"/>
    <cellStyle name="T_CTMTQG 2008_KH XDCB_2008 lan 1 sua ngay 27-10_!1 1 bao cao giao KH ve HTCMT vung TNB   12-12-2011" xfId="2081"/>
    <cellStyle name="T_CTMTQG 2008_KH XDCB_2008 lan 1 sua ngay 27-10_!1 1 bao cao giao KH ve HTCMT vung TNB   12-12-2011 2" xfId="2082"/>
    <cellStyle name="T_CTMTQG 2008_KH XDCB_2008 lan 1 sua ngay 27-10_KH TPCP vung TNB (03-1-2012)" xfId="2083"/>
    <cellStyle name="T_CTMTQG 2008_KH XDCB_2008 lan 1 sua ngay 27-10_KH TPCP vung TNB (03-1-2012) 2" xfId="2084"/>
    <cellStyle name="T_CTMTQG 2008_KH XDCB_2008 lan 1_!1 1 bao cao giao KH ve HTCMT vung TNB   12-12-2011" xfId="2085"/>
    <cellStyle name="T_CTMTQG 2008_KH XDCB_2008 lan 1_!1 1 bao cao giao KH ve HTCMT vung TNB   12-12-2011 2" xfId="2086"/>
    <cellStyle name="T_CTMTQG 2008_KH XDCB_2008 lan 1_KH TPCP vung TNB (03-1-2012)" xfId="2087"/>
    <cellStyle name="T_CTMTQG 2008_KH XDCB_2008 lan 1_KH TPCP vung TNB (03-1-2012) 2" xfId="2088"/>
    <cellStyle name="T_CTMTQG 2008_KH XDCB_2008 lan 2 sua ngay 10-11" xfId="2089"/>
    <cellStyle name="T_CTMTQG 2008_KH XDCB_2008 lan 2 sua ngay 10-11 2" xfId="2090"/>
    <cellStyle name="T_CTMTQG 2008_KH XDCB_2008 lan 2 sua ngay 10-11_!1 1 bao cao giao KH ve HTCMT vung TNB   12-12-2011" xfId="2091"/>
    <cellStyle name="T_CTMTQG 2008_KH XDCB_2008 lan 2 sua ngay 10-11_!1 1 bao cao giao KH ve HTCMT vung TNB   12-12-2011 2" xfId="2092"/>
    <cellStyle name="T_CTMTQG 2008_KH XDCB_2008 lan 2 sua ngay 10-11_KH TPCP vung TNB (03-1-2012)" xfId="2093"/>
    <cellStyle name="T_CTMTQG 2008_KH XDCB_2008 lan 2 sua ngay 10-11_KH TPCP vung TNB (03-1-2012) 2" xfId="2094"/>
    <cellStyle name="T_Chuan bi dau tu nam 2008" xfId="2095"/>
    <cellStyle name="T_Chuan bi dau tu nam 2008 2" xfId="2096"/>
    <cellStyle name="T_Chuan bi dau tu nam 2008_!1 1 bao cao giao KH ve HTCMT vung TNB   12-12-2011" xfId="2097"/>
    <cellStyle name="T_Chuan bi dau tu nam 2008_!1 1 bao cao giao KH ve HTCMT vung TNB   12-12-2011 2" xfId="2098"/>
    <cellStyle name="T_Chuan bi dau tu nam 2008_KH TPCP vung TNB (03-1-2012)" xfId="2099"/>
    <cellStyle name="T_Chuan bi dau tu nam 2008_KH TPCP vung TNB (03-1-2012) 2" xfId="2100"/>
    <cellStyle name="T_danh muc chuan bi dau tu 2011 ngay 07-6-2011" xfId="2101"/>
    <cellStyle name="T_danh muc chuan bi dau tu 2011 ngay 07-6-2011 2" xfId="2102"/>
    <cellStyle name="T_danh muc chuan bi dau tu 2011 ngay 07-6-2011_!1 1 bao cao giao KH ve HTCMT vung TNB   12-12-2011" xfId="2103"/>
    <cellStyle name="T_danh muc chuan bi dau tu 2011 ngay 07-6-2011_!1 1 bao cao giao KH ve HTCMT vung TNB   12-12-2011 2" xfId="2104"/>
    <cellStyle name="T_danh muc chuan bi dau tu 2011 ngay 07-6-2011_KH TPCP vung TNB (03-1-2012)" xfId="2105"/>
    <cellStyle name="T_danh muc chuan bi dau tu 2011 ngay 07-6-2011_KH TPCP vung TNB (03-1-2012) 2" xfId="2106"/>
    <cellStyle name="T_Danh muc pbo nguon von XSKT, XDCB nam 2009 chuyen qua nam 2010" xfId="2107"/>
    <cellStyle name="T_Danh muc pbo nguon von XSKT, XDCB nam 2009 chuyen qua nam 2010 2" xfId="2108"/>
    <cellStyle name="T_Danh muc pbo nguon von XSKT, XDCB nam 2009 chuyen qua nam 2010_!1 1 bao cao giao KH ve HTCMT vung TNB   12-12-2011" xfId="2109"/>
    <cellStyle name="T_Danh muc pbo nguon von XSKT, XDCB nam 2009 chuyen qua nam 2010_!1 1 bao cao giao KH ve HTCMT vung TNB   12-12-2011 2" xfId="2110"/>
    <cellStyle name="T_Danh muc pbo nguon von XSKT, XDCB nam 2009 chuyen qua nam 2010_KH TPCP vung TNB (03-1-2012)" xfId="2111"/>
    <cellStyle name="T_Danh muc pbo nguon von XSKT, XDCB nam 2009 chuyen qua nam 2010_KH TPCP vung TNB (03-1-2012) 2" xfId="2112"/>
    <cellStyle name="T_dieu chinh KH 2011 ngay 26-5-2011111" xfId="2113"/>
    <cellStyle name="T_dieu chinh KH 2011 ngay 26-5-2011111 2" xfId="2114"/>
    <cellStyle name="T_dieu chinh KH 2011 ngay 26-5-2011111_!1 1 bao cao giao KH ve HTCMT vung TNB   12-12-2011" xfId="2115"/>
    <cellStyle name="T_dieu chinh KH 2011 ngay 26-5-2011111_!1 1 bao cao giao KH ve HTCMT vung TNB   12-12-2011 2" xfId="2116"/>
    <cellStyle name="T_dieu chinh KH 2011 ngay 26-5-2011111_KH TPCP vung TNB (03-1-2012)" xfId="2117"/>
    <cellStyle name="T_dieu chinh KH 2011 ngay 26-5-2011111_KH TPCP vung TNB (03-1-2012) 2" xfId="2118"/>
    <cellStyle name="T_DS KCH PHAN BO VON NSDP NAM 2010" xfId="2119"/>
    <cellStyle name="T_DS KCH PHAN BO VON NSDP NAM 2010 2" xfId="2120"/>
    <cellStyle name="T_DS KCH PHAN BO VON NSDP NAM 2010_!1 1 bao cao giao KH ve HTCMT vung TNB   12-12-2011" xfId="2121"/>
    <cellStyle name="T_DS KCH PHAN BO VON NSDP NAM 2010_!1 1 bao cao giao KH ve HTCMT vung TNB   12-12-2011 2" xfId="2122"/>
    <cellStyle name="T_DS KCH PHAN BO VON NSDP NAM 2010_KH TPCP vung TNB (03-1-2012)" xfId="2123"/>
    <cellStyle name="T_DS KCH PHAN BO VON NSDP NAM 2010_KH TPCP vung TNB (03-1-2012) 2" xfId="2124"/>
    <cellStyle name="T_Du an khoi cong moi nam 2010" xfId="2125"/>
    <cellStyle name="T_Du an khoi cong moi nam 2010 2" xfId="2126"/>
    <cellStyle name="T_Du an khoi cong moi nam 2010_!1 1 bao cao giao KH ve HTCMT vung TNB   12-12-2011" xfId="2127"/>
    <cellStyle name="T_Du an khoi cong moi nam 2010_!1 1 bao cao giao KH ve HTCMT vung TNB   12-12-2011 2" xfId="2128"/>
    <cellStyle name="T_Du an khoi cong moi nam 2010_KH TPCP vung TNB (03-1-2012)" xfId="2129"/>
    <cellStyle name="T_Du an khoi cong moi nam 2010_KH TPCP vung TNB (03-1-2012) 2" xfId="2130"/>
    <cellStyle name="T_DU AN TKQH VA CHUAN BI DAU TU NAM 2007 sua ngay 9-11" xfId="2131"/>
    <cellStyle name="T_DU AN TKQH VA CHUAN BI DAU TU NAM 2007 sua ngay 9-11 2" xfId="2132"/>
    <cellStyle name="T_DU AN TKQH VA CHUAN BI DAU TU NAM 2007 sua ngay 9-11_!1 1 bao cao giao KH ve HTCMT vung TNB   12-12-2011" xfId="2133"/>
    <cellStyle name="T_DU AN TKQH VA CHUAN BI DAU TU NAM 2007 sua ngay 9-11_!1 1 bao cao giao KH ve HTCMT vung TNB   12-12-2011 2" xfId="2134"/>
    <cellStyle name="T_DU AN TKQH VA CHUAN BI DAU TU NAM 2007 sua ngay 9-11_Bieu mau danh muc du an thuoc CTMTQG nam 2008" xfId="2135"/>
    <cellStyle name="T_DU AN TKQH VA CHUAN BI DAU TU NAM 2007 sua ngay 9-11_Bieu mau danh muc du an thuoc CTMTQG nam 2008 2" xfId="2136"/>
    <cellStyle name="T_DU AN TKQH VA CHUAN BI DAU TU NAM 2007 sua ngay 9-11_Bieu mau danh muc du an thuoc CTMTQG nam 2008_!1 1 bao cao giao KH ve HTCMT vung TNB   12-12-2011" xfId="2137"/>
    <cellStyle name="T_DU AN TKQH VA CHUAN BI DAU TU NAM 2007 sua ngay 9-11_Bieu mau danh muc du an thuoc CTMTQG nam 2008_!1 1 bao cao giao KH ve HTCMT vung TNB   12-12-2011 2" xfId="2138"/>
    <cellStyle name="T_DU AN TKQH VA CHUAN BI DAU TU NAM 2007 sua ngay 9-11_Bieu mau danh muc du an thuoc CTMTQG nam 2008_KH TPCP vung TNB (03-1-2012)" xfId="2139"/>
    <cellStyle name="T_DU AN TKQH VA CHUAN BI DAU TU NAM 2007 sua ngay 9-11_Bieu mau danh muc du an thuoc CTMTQG nam 2008_KH TPCP vung TNB (03-1-2012) 2" xfId="2140"/>
    <cellStyle name="T_DU AN TKQH VA CHUAN BI DAU TU NAM 2007 sua ngay 9-11_Du an khoi cong moi nam 2010" xfId="2141"/>
    <cellStyle name="T_DU AN TKQH VA CHUAN BI DAU TU NAM 2007 sua ngay 9-11_Du an khoi cong moi nam 2010 2" xfId="2142"/>
    <cellStyle name="T_DU AN TKQH VA CHUAN BI DAU TU NAM 2007 sua ngay 9-11_Du an khoi cong moi nam 2010_!1 1 bao cao giao KH ve HTCMT vung TNB   12-12-2011" xfId="2143"/>
    <cellStyle name="T_DU AN TKQH VA CHUAN BI DAU TU NAM 2007 sua ngay 9-11_Du an khoi cong moi nam 2010_!1 1 bao cao giao KH ve HTCMT vung TNB   12-12-2011 2" xfId="2144"/>
    <cellStyle name="T_DU AN TKQH VA CHUAN BI DAU TU NAM 2007 sua ngay 9-11_Du an khoi cong moi nam 2010_KH TPCP vung TNB (03-1-2012)" xfId="2145"/>
    <cellStyle name="T_DU AN TKQH VA CHUAN BI DAU TU NAM 2007 sua ngay 9-11_Du an khoi cong moi nam 2010_KH TPCP vung TNB (03-1-2012) 2" xfId="2146"/>
    <cellStyle name="T_DU AN TKQH VA CHUAN BI DAU TU NAM 2007 sua ngay 9-11_Ket qua phan bo von nam 2008" xfId="2147"/>
    <cellStyle name="T_DU AN TKQH VA CHUAN BI DAU TU NAM 2007 sua ngay 9-11_Ket qua phan bo von nam 2008 2" xfId="2148"/>
    <cellStyle name="T_DU AN TKQH VA CHUAN BI DAU TU NAM 2007 sua ngay 9-11_Ket qua phan bo von nam 2008_!1 1 bao cao giao KH ve HTCMT vung TNB   12-12-2011" xfId="2149"/>
    <cellStyle name="T_DU AN TKQH VA CHUAN BI DAU TU NAM 2007 sua ngay 9-11_Ket qua phan bo von nam 2008_!1 1 bao cao giao KH ve HTCMT vung TNB   12-12-2011 2" xfId="2150"/>
    <cellStyle name="T_DU AN TKQH VA CHUAN BI DAU TU NAM 2007 sua ngay 9-11_Ket qua phan bo von nam 2008_KH TPCP vung TNB (03-1-2012)" xfId="2151"/>
    <cellStyle name="T_DU AN TKQH VA CHUAN BI DAU TU NAM 2007 sua ngay 9-11_Ket qua phan bo von nam 2008_KH TPCP vung TNB (03-1-2012) 2" xfId="2152"/>
    <cellStyle name="T_DU AN TKQH VA CHUAN BI DAU TU NAM 2007 sua ngay 9-11_KH TPCP vung TNB (03-1-2012)" xfId="2153"/>
    <cellStyle name="T_DU AN TKQH VA CHUAN BI DAU TU NAM 2007 sua ngay 9-11_KH TPCP vung TNB (03-1-2012) 2" xfId="2154"/>
    <cellStyle name="T_DU AN TKQH VA CHUAN BI DAU TU NAM 2007 sua ngay 9-11_KH XDCB_2008 lan 2 sua ngay 10-11" xfId="2155"/>
    <cellStyle name="T_DU AN TKQH VA CHUAN BI DAU TU NAM 2007 sua ngay 9-11_KH XDCB_2008 lan 2 sua ngay 10-11 2" xfId="2156"/>
    <cellStyle name="T_DU AN TKQH VA CHUAN BI DAU TU NAM 2007 sua ngay 9-11_KH XDCB_2008 lan 2 sua ngay 10-11_!1 1 bao cao giao KH ve HTCMT vung TNB   12-12-2011" xfId="2157"/>
    <cellStyle name="T_DU AN TKQH VA CHUAN BI DAU TU NAM 2007 sua ngay 9-11_KH XDCB_2008 lan 2 sua ngay 10-11_!1 1 bao cao giao KH ve HTCMT vung TNB   12-12-2011 2" xfId="2158"/>
    <cellStyle name="T_DU AN TKQH VA CHUAN BI DAU TU NAM 2007 sua ngay 9-11_KH XDCB_2008 lan 2 sua ngay 10-11_KH TPCP vung TNB (03-1-2012)" xfId="2159"/>
    <cellStyle name="T_DU AN TKQH VA CHUAN BI DAU TU NAM 2007 sua ngay 9-11_KH XDCB_2008 lan 2 sua ngay 10-11_KH TPCP vung TNB (03-1-2012) 2" xfId="2160"/>
    <cellStyle name="T_du toan dieu chinh  20-8-2006" xfId="2161"/>
    <cellStyle name="T_du toan dieu chinh  20-8-2006 2" xfId="2162"/>
    <cellStyle name="T_du toan dieu chinh  20-8-2006_!1 1 bao cao giao KH ve HTCMT vung TNB   12-12-2011" xfId="2163"/>
    <cellStyle name="T_du toan dieu chinh  20-8-2006_!1 1 bao cao giao KH ve HTCMT vung TNB   12-12-2011 2" xfId="2164"/>
    <cellStyle name="T_du toan dieu chinh  20-8-2006_Bieu4HTMT" xfId="2165"/>
    <cellStyle name="T_du toan dieu chinh  20-8-2006_Bieu4HTMT 2" xfId="2166"/>
    <cellStyle name="T_du toan dieu chinh  20-8-2006_Bieu4HTMT_!1 1 bao cao giao KH ve HTCMT vung TNB   12-12-2011" xfId="2167"/>
    <cellStyle name="T_du toan dieu chinh  20-8-2006_Bieu4HTMT_!1 1 bao cao giao KH ve HTCMT vung TNB   12-12-2011 2" xfId="2168"/>
    <cellStyle name="T_du toan dieu chinh  20-8-2006_Bieu4HTMT_KH TPCP vung TNB (03-1-2012)" xfId="2169"/>
    <cellStyle name="T_du toan dieu chinh  20-8-2006_Bieu4HTMT_KH TPCP vung TNB (03-1-2012) 2" xfId="2170"/>
    <cellStyle name="T_du toan dieu chinh  20-8-2006_KH TPCP vung TNB (03-1-2012)" xfId="2171"/>
    <cellStyle name="T_du toan dieu chinh  20-8-2006_KH TPCP vung TNB (03-1-2012) 2" xfId="2172"/>
    <cellStyle name="T_giao KH 2011 ngay 10-12-2010" xfId="2173"/>
    <cellStyle name="T_giao KH 2011 ngay 10-12-2010 2" xfId="2174"/>
    <cellStyle name="T_giao KH 2011 ngay 10-12-2010_!1 1 bao cao giao KH ve HTCMT vung TNB   12-12-2011" xfId="2175"/>
    <cellStyle name="T_giao KH 2011 ngay 10-12-2010_!1 1 bao cao giao KH ve HTCMT vung TNB   12-12-2011 2" xfId="2176"/>
    <cellStyle name="T_giao KH 2011 ngay 10-12-2010_KH TPCP vung TNB (03-1-2012)" xfId="2177"/>
    <cellStyle name="T_giao KH 2011 ngay 10-12-2010_KH TPCP vung TNB (03-1-2012) 2" xfId="2178"/>
    <cellStyle name="T_Ht-PTq1-03" xfId="2179"/>
    <cellStyle name="T_Ht-PTq1-03 2" xfId="2180"/>
    <cellStyle name="T_Ht-PTq1-03_!1 1 bao cao giao KH ve HTCMT vung TNB   12-12-2011" xfId="2181"/>
    <cellStyle name="T_Ht-PTq1-03_!1 1 bao cao giao KH ve HTCMT vung TNB   12-12-2011 2" xfId="2182"/>
    <cellStyle name="T_Ht-PTq1-03_kien giang 2" xfId="2183"/>
    <cellStyle name="T_Ht-PTq1-03_kien giang 2 2" xfId="2184"/>
    <cellStyle name="T_Ke hoach KTXH  nam 2009_PKT thang 11 nam 2008" xfId="2185"/>
    <cellStyle name="T_Ke hoach KTXH  nam 2009_PKT thang 11 nam 2008 2" xfId="2186"/>
    <cellStyle name="T_Ke hoach KTXH  nam 2009_PKT thang 11 nam 2008_!1 1 bao cao giao KH ve HTCMT vung TNB   12-12-2011" xfId="2187"/>
    <cellStyle name="T_Ke hoach KTXH  nam 2009_PKT thang 11 nam 2008_!1 1 bao cao giao KH ve HTCMT vung TNB   12-12-2011 2" xfId="2188"/>
    <cellStyle name="T_Ke hoach KTXH  nam 2009_PKT thang 11 nam 2008_KH TPCP vung TNB (03-1-2012)" xfId="2189"/>
    <cellStyle name="T_Ke hoach KTXH  nam 2009_PKT thang 11 nam 2008_KH TPCP vung TNB (03-1-2012) 2" xfId="2190"/>
    <cellStyle name="T_Ket qua dau thau" xfId="2191"/>
    <cellStyle name="T_Ket qua dau thau 2" xfId="2192"/>
    <cellStyle name="T_Ket qua dau thau_!1 1 bao cao giao KH ve HTCMT vung TNB   12-12-2011" xfId="2193"/>
    <cellStyle name="T_Ket qua dau thau_!1 1 bao cao giao KH ve HTCMT vung TNB   12-12-2011 2" xfId="2194"/>
    <cellStyle name="T_Ket qua dau thau_KH TPCP vung TNB (03-1-2012)" xfId="2195"/>
    <cellStyle name="T_Ket qua dau thau_KH TPCP vung TNB (03-1-2012) 2" xfId="2196"/>
    <cellStyle name="T_Ket qua phan bo von nam 2008" xfId="2197"/>
    <cellStyle name="T_Ket qua phan bo von nam 2008 2" xfId="2198"/>
    <cellStyle name="T_Ket qua phan bo von nam 2008_!1 1 bao cao giao KH ve HTCMT vung TNB   12-12-2011" xfId="2199"/>
    <cellStyle name="T_Ket qua phan bo von nam 2008_!1 1 bao cao giao KH ve HTCMT vung TNB   12-12-2011 2" xfId="2200"/>
    <cellStyle name="T_Ket qua phan bo von nam 2008_KH TPCP vung TNB (03-1-2012)" xfId="2201"/>
    <cellStyle name="T_Ket qua phan bo von nam 2008_KH TPCP vung TNB (03-1-2012) 2" xfId="2202"/>
    <cellStyle name="T_kien giang 2" xfId="2203"/>
    <cellStyle name="T_kien giang 2 2" xfId="2204"/>
    <cellStyle name="T_KH TPCP vung TNB (03-1-2012)" xfId="2205"/>
    <cellStyle name="T_KH TPCP vung TNB (03-1-2012) 2" xfId="2206"/>
    <cellStyle name="T_KH XDCB_2008 lan 2 sua ngay 10-11" xfId="2207"/>
    <cellStyle name="T_KH XDCB_2008 lan 2 sua ngay 10-11 2" xfId="2208"/>
    <cellStyle name="T_KH XDCB_2008 lan 2 sua ngay 10-11_!1 1 bao cao giao KH ve HTCMT vung TNB   12-12-2011" xfId="2209"/>
    <cellStyle name="T_KH XDCB_2008 lan 2 sua ngay 10-11_!1 1 bao cao giao KH ve HTCMT vung TNB   12-12-2011 2" xfId="2210"/>
    <cellStyle name="T_KH XDCB_2008 lan 2 sua ngay 10-11_KH TPCP vung TNB (03-1-2012)" xfId="2211"/>
    <cellStyle name="T_KH XDCB_2008 lan 2 sua ngay 10-11_KH TPCP vung TNB (03-1-2012) 2" xfId="2212"/>
    <cellStyle name="T_Me_Tri_6_07" xfId="2213"/>
    <cellStyle name="T_Me_Tri_6_07 2" xfId="2214"/>
    <cellStyle name="T_Me_Tri_6_07_!1 1 bao cao giao KH ve HTCMT vung TNB   12-12-2011" xfId="2215"/>
    <cellStyle name="T_Me_Tri_6_07_!1 1 bao cao giao KH ve HTCMT vung TNB   12-12-2011 2" xfId="2216"/>
    <cellStyle name="T_Me_Tri_6_07_Bieu4HTMT" xfId="2217"/>
    <cellStyle name="T_Me_Tri_6_07_Bieu4HTMT 2" xfId="2218"/>
    <cellStyle name="T_Me_Tri_6_07_Bieu4HTMT_!1 1 bao cao giao KH ve HTCMT vung TNB   12-12-2011" xfId="2219"/>
    <cellStyle name="T_Me_Tri_6_07_Bieu4HTMT_!1 1 bao cao giao KH ve HTCMT vung TNB   12-12-2011 2" xfId="2220"/>
    <cellStyle name="T_Me_Tri_6_07_Bieu4HTMT_KH TPCP vung TNB (03-1-2012)" xfId="2221"/>
    <cellStyle name="T_Me_Tri_6_07_Bieu4HTMT_KH TPCP vung TNB (03-1-2012) 2" xfId="2222"/>
    <cellStyle name="T_Me_Tri_6_07_KH TPCP vung TNB (03-1-2012)" xfId="2223"/>
    <cellStyle name="T_Me_Tri_6_07_KH TPCP vung TNB (03-1-2012) 2" xfId="2224"/>
    <cellStyle name="T_N2 thay dat (N1-1)" xfId="2225"/>
    <cellStyle name="T_N2 thay dat (N1-1) 2" xfId="2226"/>
    <cellStyle name="T_N2 thay dat (N1-1)_!1 1 bao cao giao KH ve HTCMT vung TNB   12-12-2011" xfId="2227"/>
    <cellStyle name="T_N2 thay dat (N1-1)_!1 1 bao cao giao KH ve HTCMT vung TNB   12-12-2011 2" xfId="2228"/>
    <cellStyle name="T_N2 thay dat (N1-1)_Bieu4HTMT" xfId="2229"/>
    <cellStyle name="T_N2 thay dat (N1-1)_Bieu4HTMT 2" xfId="2230"/>
    <cellStyle name="T_N2 thay dat (N1-1)_Bieu4HTMT_!1 1 bao cao giao KH ve HTCMT vung TNB   12-12-2011" xfId="2231"/>
    <cellStyle name="T_N2 thay dat (N1-1)_Bieu4HTMT_!1 1 bao cao giao KH ve HTCMT vung TNB   12-12-2011 2" xfId="2232"/>
    <cellStyle name="T_N2 thay dat (N1-1)_Bieu4HTMT_KH TPCP vung TNB (03-1-2012)" xfId="2233"/>
    <cellStyle name="T_N2 thay dat (N1-1)_Bieu4HTMT_KH TPCP vung TNB (03-1-2012) 2" xfId="2234"/>
    <cellStyle name="T_N2 thay dat (N1-1)_KH TPCP vung TNB (03-1-2012)" xfId="2235"/>
    <cellStyle name="T_N2 thay dat (N1-1)_KH TPCP vung TNB (03-1-2012) 2" xfId="2236"/>
    <cellStyle name="T_Phuong an can doi nam 2008" xfId="2237"/>
    <cellStyle name="T_Phuong an can doi nam 2008 2" xfId="2238"/>
    <cellStyle name="T_Phuong an can doi nam 2008_!1 1 bao cao giao KH ve HTCMT vung TNB   12-12-2011" xfId="2239"/>
    <cellStyle name="T_Phuong an can doi nam 2008_!1 1 bao cao giao KH ve HTCMT vung TNB   12-12-2011 2" xfId="2240"/>
    <cellStyle name="T_Phuong an can doi nam 2008_KH TPCP vung TNB (03-1-2012)" xfId="2241"/>
    <cellStyle name="T_Phuong an can doi nam 2008_KH TPCP vung TNB (03-1-2012) 2" xfId="2242"/>
    <cellStyle name="T_Seagame(BTL)" xfId="2243"/>
    <cellStyle name="T_Seagame(BTL) 2" xfId="2244"/>
    <cellStyle name="T_So GTVT" xfId="2245"/>
    <cellStyle name="T_So GTVT 2" xfId="2246"/>
    <cellStyle name="T_So GTVT_!1 1 bao cao giao KH ve HTCMT vung TNB   12-12-2011" xfId="2247"/>
    <cellStyle name="T_So GTVT_!1 1 bao cao giao KH ve HTCMT vung TNB   12-12-2011 2" xfId="2248"/>
    <cellStyle name="T_So GTVT_KH TPCP vung TNB (03-1-2012)" xfId="2249"/>
    <cellStyle name="T_So GTVT_KH TPCP vung TNB (03-1-2012) 2" xfId="2250"/>
    <cellStyle name="T_TDT + duong(8-5-07)" xfId="2251"/>
    <cellStyle name="T_TDT + duong(8-5-07) 2" xfId="2252"/>
    <cellStyle name="T_TDT + duong(8-5-07)_!1 1 bao cao giao KH ve HTCMT vung TNB   12-12-2011" xfId="2253"/>
    <cellStyle name="T_TDT + duong(8-5-07)_!1 1 bao cao giao KH ve HTCMT vung TNB   12-12-2011 2" xfId="2254"/>
    <cellStyle name="T_TDT + duong(8-5-07)_Bieu4HTMT" xfId="2255"/>
    <cellStyle name="T_TDT + duong(8-5-07)_Bieu4HTMT 2" xfId="2256"/>
    <cellStyle name="T_TDT + duong(8-5-07)_Bieu4HTMT_!1 1 bao cao giao KH ve HTCMT vung TNB   12-12-2011" xfId="2257"/>
    <cellStyle name="T_TDT + duong(8-5-07)_Bieu4HTMT_!1 1 bao cao giao KH ve HTCMT vung TNB   12-12-2011 2" xfId="2258"/>
    <cellStyle name="T_TDT + duong(8-5-07)_Bieu4HTMT_KH TPCP vung TNB (03-1-2012)" xfId="2259"/>
    <cellStyle name="T_TDT + duong(8-5-07)_Bieu4HTMT_KH TPCP vung TNB (03-1-2012) 2" xfId="2260"/>
    <cellStyle name="T_TDT + duong(8-5-07)_KH TPCP vung TNB (03-1-2012)" xfId="2261"/>
    <cellStyle name="T_TDT + duong(8-5-07)_KH TPCP vung TNB (03-1-2012) 2" xfId="2262"/>
    <cellStyle name="T_TK_HT" xfId="2263"/>
    <cellStyle name="T_TK_HT 2" xfId="2264"/>
    <cellStyle name="T_tham_tra_du_toan" xfId="2265"/>
    <cellStyle name="T_tham_tra_du_toan 2" xfId="2266"/>
    <cellStyle name="T_tham_tra_du_toan_!1 1 bao cao giao KH ve HTCMT vung TNB   12-12-2011" xfId="2267"/>
    <cellStyle name="T_tham_tra_du_toan_!1 1 bao cao giao KH ve HTCMT vung TNB   12-12-2011 2" xfId="2268"/>
    <cellStyle name="T_tham_tra_du_toan_Bieu4HTMT" xfId="2269"/>
    <cellStyle name="T_tham_tra_du_toan_Bieu4HTMT 2" xfId="2270"/>
    <cellStyle name="T_tham_tra_du_toan_Bieu4HTMT_!1 1 bao cao giao KH ve HTCMT vung TNB   12-12-2011" xfId="2271"/>
    <cellStyle name="T_tham_tra_du_toan_Bieu4HTMT_!1 1 bao cao giao KH ve HTCMT vung TNB   12-12-2011 2" xfId="2272"/>
    <cellStyle name="T_tham_tra_du_toan_Bieu4HTMT_KH TPCP vung TNB (03-1-2012)" xfId="2273"/>
    <cellStyle name="T_tham_tra_du_toan_Bieu4HTMT_KH TPCP vung TNB (03-1-2012) 2" xfId="2274"/>
    <cellStyle name="T_tham_tra_du_toan_KH TPCP vung TNB (03-1-2012)" xfId="2275"/>
    <cellStyle name="T_tham_tra_du_toan_KH TPCP vung TNB (03-1-2012) 2" xfId="2276"/>
    <cellStyle name="T_Thiet bi" xfId="2277"/>
    <cellStyle name="T_Thiet bi 2" xfId="2278"/>
    <cellStyle name="T_Thiet bi_!1 1 bao cao giao KH ve HTCMT vung TNB   12-12-2011" xfId="2279"/>
    <cellStyle name="T_Thiet bi_!1 1 bao cao giao KH ve HTCMT vung TNB   12-12-2011 2" xfId="2280"/>
    <cellStyle name="T_Thiet bi_Bieu4HTMT" xfId="2281"/>
    <cellStyle name="T_Thiet bi_Bieu4HTMT 2" xfId="2282"/>
    <cellStyle name="T_Thiet bi_Bieu4HTMT_!1 1 bao cao giao KH ve HTCMT vung TNB   12-12-2011" xfId="2283"/>
    <cellStyle name="T_Thiet bi_Bieu4HTMT_!1 1 bao cao giao KH ve HTCMT vung TNB   12-12-2011 2" xfId="2284"/>
    <cellStyle name="T_Thiet bi_Bieu4HTMT_KH TPCP vung TNB (03-1-2012)" xfId="2285"/>
    <cellStyle name="T_Thiet bi_Bieu4HTMT_KH TPCP vung TNB (03-1-2012) 2" xfId="2286"/>
    <cellStyle name="T_Thiet bi_KH TPCP vung TNB (03-1-2012)" xfId="2287"/>
    <cellStyle name="T_Thiet bi_KH TPCP vung TNB (03-1-2012) 2" xfId="2288"/>
    <cellStyle name="T_XDCB thang 12.2010" xfId="2289"/>
    <cellStyle name="T_XDCB thang 12.2010 2" xfId="2290"/>
    <cellStyle name="T_XDCB thang 12.2010_!1 1 bao cao giao KH ve HTCMT vung TNB   12-12-2011" xfId="2291"/>
    <cellStyle name="T_XDCB thang 12.2010_!1 1 bao cao giao KH ve HTCMT vung TNB   12-12-2011 2" xfId="2292"/>
    <cellStyle name="T_XDCB thang 12.2010_KH TPCP vung TNB (03-1-2012)" xfId="2293"/>
    <cellStyle name="T_XDCB thang 12.2010_KH TPCP vung TNB (03-1-2012) 2" xfId="2294"/>
    <cellStyle name="T_ÿÿÿÿÿ" xfId="2295"/>
    <cellStyle name="T_ÿÿÿÿÿ 2" xfId="2296"/>
    <cellStyle name="T_ÿÿÿÿÿ_!1 1 bao cao giao KH ve HTCMT vung TNB   12-12-2011" xfId="2297"/>
    <cellStyle name="T_ÿÿÿÿÿ_!1 1 bao cao giao KH ve HTCMT vung TNB   12-12-2011 2" xfId="2298"/>
    <cellStyle name="T_ÿÿÿÿÿ_Bieu mau cong trinh khoi cong moi 3-4" xfId="2299"/>
    <cellStyle name="T_ÿÿÿÿÿ_Bieu mau cong trinh khoi cong moi 3-4 2" xfId="2300"/>
    <cellStyle name="T_ÿÿÿÿÿ_Bieu mau cong trinh khoi cong moi 3-4_!1 1 bao cao giao KH ve HTCMT vung TNB   12-12-2011" xfId="2301"/>
    <cellStyle name="T_ÿÿÿÿÿ_Bieu mau cong trinh khoi cong moi 3-4_!1 1 bao cao giao KH ve HTCMT vung TNB   12-12-2011 2" xfId="2302"/>
    <cellStyle name="T_ÿÿÿÿÿ_Bieu mau cong trinh khoi cong moi 3-4_KH TPCP vung TNB (03-1-2012)" xfId="2303"/>
    <cellStyle name="T_ÿÿÿÿÿ_Bieu mau cong trinh khoi cong moi 3-4_KH TPCP vung TNB (03-1-2012) 2" xfId="2304"/>
    <cellStyle name="T_ÿÿÿÿÿ_Bieu3ODA" xfId="2305"/>
    <cellStyle name="T_ÿÿÿÿÿ_Bieu3ODA 2" xfId="2306"/>
    <cellStyle name="T_ÿÿÿÿÿ_Bieu3ODA_!1 1 bao cao giao KH ve HTCMT vung TNB   12-12-2011" xfId="2307"/>
    <cellStyle name="T_ÿÿÿÿÿ_Bieu3ODA_!1 1 bao cao giao KH ve HTCMT vung TNB   12-12-2011 2" xfId="2308"/>
    <cellStyle name="T_ÿÿÿÿÿ_Bieu3ODA_KH TPCP vung TNB (03-1-2012)" xfId="2309"/>
    <cellStyle name="T_ÿÿÿÿÿ_Bieu3ODA_KH TPCP vung TNB (03-1-2012) 2" xfId="2310"/>
    <cellStyle name="T_ÿÿÿÿÿ_Bieu4HTMT" xfId="2311"/>
    <cellStyle name="T_ÿÿÿÿÿ_Bieu4HTMT 2" xfId="2312"/>
    <cellStyle name="T_ÿÿÿÿÿ_Bieu4HTMT_!1 1 bao cao giao KH ve HTCMT vung TNB   12-12-2011" xfId="2313"/>
    <cellStyle name="T_ÿÿÿÿÿ_Bieu4HTMT_!1 1 bao cao giao KH ve HTCMT vung TNB   12-12-2011 2" xfId="2314"/>
    <cellStyle name="T_ÿÿÿÿÿ_Bieu4HTMT_KH TPCP vung TNB (03-1-2012)" xfId="2315"/>
    <cellStyle name="T_ÿÿÿÿÿ_Bieu4HTMT_KH TPCP vung TNB (03-1-2012) 2" xfId="2316"/>
    <cellStyle name="T_ÿÿÿÿÿ_kien giang 2" xfId="2317"/>
    <cellStyle name="T_ÿÿÿÿÿ_kien giang 2 2" xfId="2318"/>
    <cellStyle name="T_ÿÿÿÿÿ_KH TPCP vung TNB (03-1-2012)" xfId="2319"/>
    <cellStyle name="T_ÿÿÿÿÿ_KH TPCP vung TNB (03-1-2012) 2" xfId="2320"/>
    <cellStyle name="Text Indent A" xfId="2321"/>
    <cellStyle name="Text Indent B" xfId="2322"/>
    <cellStyle name="Text Indent C" xfId="2323"/>
    <cellStyle name="Tien1" xfId="2324"/>
    <cellStyle name="Tieu_de_2" xfId="2325"/>
    <cellStyle name="Times New Roman" xfId="2326"/>
    <cellStyle name="tit1" xfId="2327"/>
    <cellStyle name="tit2" xfId="2328"/>
    <cellStyle name="tit2 2" xfId="2329"/>
    <cellStyle name="tit3" xfId="2330"/>
    <cellStyle name="tit4" xfId="2331"/>
    <cellStyle name="Tong so" xfId="2332"/>
    <cellStyle name="tong so 1" xfId="2333"/>
    <cellStyle name="Tongcong" xfId="2334"/>
    <cellStyle name="tt1" xfId="2335"/>
    <cellStyle name="Tusental (0)_pldt" xfId="2336"/>
    <cellStyle name="Tusental_pldt" xfId="2337"/>
    <cellStyle name="th" xfId="2338"/>
    <cellStyle name="th 2" xfId="2339"/>
    <cellStyle name="than" xfId="2340"/>
    <cellStyle name="þ_x001d_ð¤_x000c_¯þ_x0014__x000d_¨þU_x0001_À_x0004_ _x0015__x000f__x0001__x0001_" xfId="2341"/>
    <cellStyle name="þ_x001d_ð·_x000c_æþ'_x000d_ßþU_x0001_Ø_x0005_ü_x0014__x0007__x0001__x0001_" xfId="2342"/>
    <cellStyle name="þ_x001d_ðÇ%Uý—&amp;Hý9_x0008_Ÿ s_x000a__x0007__x0001__x0001_" xfId="2343"/>
    <cellStyle name="þ_x001d_ðK_x000c_Fý_x001b__x000d_9ýU_x0001_Ð_x0008_¦)_x0007__x0001__x0001_" xfId="2344"/>
    <cellStyle name="thuong-10" xfId="2345"/>
    <cellStyle name="thuong-11" xfId="2346"/>
    <cellStyle name="thuong-11 2" xfId="2347"/>
    <cellStyle name="Thuyet minh" xfId="2348"/>
    <cellStyle name="trang" xfId="2349"/>
    <cellStyle name="ux_3_¼­¿ï-¾È»ê" xfId="2350"/>
    <cellStyle name="Valuta (0)_pldt" xfId="2351"/>
    <cellStyle name="Valuta_pldt" xfId="2352"/>
    <cellStyle name="VANG1" xfId="2353"/>
    <cellStyle name="VANG1 2" xfId="2354"/>
    <cellStyle name="viet" xfId="2355"/>
    <cellStyle name="viet2" xfId="2356"/>
    <cellStyle name="viet2 2" xfId="2357"/>
    <cellStyle name="VN new romanNormal" xfId="2358"/>
    <cellStyle name="Vn Time 13" xfId="2359"/>
    <cellStyle name="Vn Time 14" xfId="2360"/>
    <cellStyle name="VN time new roman" xfId="2361"/>
    <cellStyle name="vnbo" xfId="2362"/>
    <cellStyle name="vnbo 2" xfId="2363"/>
    <cellStyle name="vntxt1" xfId="2364"/>
    <cellStyle name="vntxt2" xfId="2365"/>
    <cellStyle name="vnhead1" xfId="2366"/>
    <cellStyle name="vnhead1 2" xfId="2367"/>
    <cellStyle name="vnhead2" xfId="2368"/>
    <cellStyle name="vnhead2 2" xfId="2369"/>
    <cellStyle name="vnhead3" xfId="2370"/>
    <cellStyle name="vnhead3 2" xfId="2371"/>
    <cellStyle name="vnhead4" xfId="2372"/>
    <cellStyle name="W?hrung [0]_35ERI8T2gbIEMixb4v26icuOo" xfId="2373"/>
    <cellStyle name="W?hrung_35ERI8T2gbIEMixb4v26icuOo" xfId="2374"/>
    <cellStyle name="Währung [0]_ALLE_ITEMS_280800_EV_NL" xfId="2375"/>
    <cellStyle name="Währung_AKE_100N" xfId="2376"/>
    <cellStyle name="Walutowy [0]_Invoices2001Slovakia" xfId="2377"/>
    <cellStyle name="Walutowy_Invoices2001Slovakia" xfId="2378"/>
    <cellStyle name="wrap" xfId="2379"/>
    <cellStyle name="Wไhrung [0]_35ERI8T2gbIEMixb4v26icuOo" xfId="2380"/>
    <cellStyle name="Wไhrung_35ERI8T2gbIEMixb4v26icuOo" xfId="2381"/>
    <cellStyle name="xuan" xfId="2382"/>
    <cellStyle name="y" xfId="2383"/>
    <cellStyle name="y 2" xfId="2384"/>
    <cellStyle name="Ý kh¸c_B¶ng 1 (2)" xfId="2385"/>
    <cellStyle name="เครื่องหมายสกุลเงิน [0]_FTC_OFFER" xfId="2386"/>
    <cellStyle name="เครื่องหมายสกุลเงิน_FTC_OFFER" xfId="2387"/>
    <cellStyle name="ปกติ_FTC_OFFER" xfId="2388"/>
    <cellStyle name=" [0.00]_ Att. 1- Cover" xfId="2389"/>
    <cellStyle name="_ Att. 1- Cover" xfId="2390"/>
    <cellStyle name="?_ Att. 1- Cover" xfId="2391"/>
    <cellStyle name="똿뗦먛귟 [0.00]_PRODUCT DETAIL Q1" xfId="2392"/>
    <cellStyle name="똿뗦먛귟_PRODUCT DETAIL Q1" xfId="2393"/>
    <cellStyle name="믅됞 [0.00]_PRODUCT DETAIL Q1" xfId="2394"/>
    <cellStyle name="믅됞_PRODUCT DETAIL Q1" xfId="2395"/>
    <cellStyle name="백분율_††††† " xfId="2396"/>
    <cellStyle name="뷭?_BOOKSHIP" xfId="2397"/>
    <cellStyle name="안건회계법인" xfId="2398"/>
    <cellStyle name="콤마 [ - 유형1" xfId="2399"/>
    <cellStyle name="콤마 [ - 유형2" xfId="2400"/>
    <cellStyle name="콤마 [ - 유형3" xfId="2401"/>
    <cellStyle name="콤마 [ - 유형4" xfId="2402"/>
    <cellStyle name="콤마 [ - 유형5" xfId="2403"/>
    <cellStyle name="콤마 [ - 유형6" xfId="2404"/>
    <cellStyle name="콤마 [ - 유형7" xfId="2405"/>
    <cellStyle name="콤마 [ - 유형8" xfId="2406"/>
    <cellStyle name="콤마 [0]_ 비목별 월별기술 " xfId="2407"/>
    <cellStyle name="콤마_ 비목별 월별기술 " xfId="2408"/>
    <cellStyle name="통화 [0]_††††† " xfId="2409"/>
    <cellStyle name="통화_††††† " xfId="2410"/>
    <cellStyle name="표준_ 97년 경영분석(안)" xfId="2411"/>
    <cellStyle name="표줠_Sheet1_1_총괄표 (수출입) (2)" xfId="2412"/>
    <cellStyle name="一般_00Q3902REV.1" xfId="2413"/>
    <cellStyle name="千分位[0]_00Q3902REV.1" xfId="2414"/>
    <cellStyle name="千分位_00Q3902REV.1" xfId="2415"/>
    <cellStyle name="桁区切り [0.00]_BE-BQ" xfId="2416"/>
    <cellStyle name="桁区切り_BE-BQ" xfId="2417"/>
    <cellStyle name="標準_(A1)BOQ " xfId="2418"/>
    <cellStyle name="貨幣 [0]_00Q3902REV.1" xfId="2419"/>
    <cellStyle name="貨幣[0]_BRE" xfId="2420"/>
    <cellStyle name="貨幣_00Q3902REV.1" xfId="2421"/>
    <cellStyle name="通貨 [0.00]_BE-BQ" xfId="2422"/>
    <cellStyle name="通貨_BE-BQ" xfId="24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mTM/AppData/Local/Microsoft/Windows/INetCache/IE/I8UI8UOP/91601_968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3"/>
      <sheetName val="Sheet1"/>
    </sheetNames>
    <sheetDataSet>
      <sheetData sheetId="0"/>
      <sheetData sheetId="1">
        <row r="14">
          <cell r="D14">
            <v>201.14</v>
          </cell>
        </row>
        <row r="15">
          <cell r="E15">
            <v>689350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C45A-BH"/>
      <sheetName val="C46A-BH"/>
      <sheetName val="C47A-BH"/>
      <sheetName val="C48A-BH"/>
      <sheetName val="S-53-1"/>
      <sheetName val="Cau 2(3)"/>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tabSelected="1" workbookViewId="0">
      <selection activeCell="C20" sqref="C20"/>
    </sheetView>
  </sheetViews>
  <sheetFormatPr defaultRowHeight="15.75"/>
  <cols>
    <col min="1" max="1" width="9.140625" style="123"/>
    <col min="2" max="2" width="35.28515625" style="124" customWidth="1"/>
    <col min="3" max="3" width="32.140625" style="123" customWidth="1"/>
    <col min="4" max="4" width="16" style="123" customWidth="1"/>
    <col min="5" max="16384" width="9.140625" style="123"/>
  </cols>
  <sheetData>
    <row r="2" spans="1:6" ht="20.25">
      <c r="A2" s="448" t="s">
        <v>585</v>
      </c>
      <c r="B2" s="448"/>
      <c r="C2" s="448"/>
      <c r="D2" s="448"/>
      <c r="E2" s="126"/>
      <c r="F2" s="126"/>
    </row>
    <row r="4" spans="1:6" s="125" customFormat="1" ht="41.25" customHeight="1">
      <c r="A4" s="131" t="s">
        <v>0</v>
      </c>
      <c r="B4" s="131" t="s">
        <v>554</v>
      </c>
      <c r="C4" s="122" t="s">
        <v>557</v>
      </c>
      <c r="D4" s="131" t="s">
        <v>32</v>
      </c>
    </row>
    <row r="5" spans="1:6" ht="21" customHeight="1">
      <c r="A5" s="129">
        <v>1</v>
      </c>
      <c r="B5" s="130" t="s">
        <v>555</v>
      </c>
      <c r="C5" s="133">
        <f>'PHU LUC 4.NSTW'!T14*10^6</f>
        <v>1878037400000</v>
      </c>
      <c r="D5" s="129"/>
    </row>
    <row r="6" spans="1:6" ht="21" customHeight="1">
      <c r="A6" s="127">
        <v>2</v>
      </c>
      <c r="B6" s="128" t="s">
        <v>556</v>
      </c>
      <c r="C6" s="134">
        <f>'PHU LUC 5. CDNSDP2016-2020'!U17*10^6+'PHU LUC 5. CDNSDP2016-2020'!U252*10^6</f>
        <v>2005499099999.9998</v>
      </c>
      <c r="D6" s="127"/>
    </row>
    <row r="7" spans="1:6" ht="21" customHeight="1">
      <c r="A7" s="127">
        <v>3</v>
      </c>
      <c r="B7" s="128" t="s">
        <v>417</v>
      </c>
      <c r="C7" s="134">
        <f>'PHU LUC 6. Kêu gọi đầu tư'!E42*10^9</f>
        <v>13803980500000</v>
      </c>
      <c r="D7" s="127"/>
    </row>
    <row r="8" spans="1:6" s="125" customFormat="1" ht="21" customHeight="1">
      <c r="A8" s="131"/>
      <c r="B8" s="131" t="s">
        <v>487</v>
      </c>
      <c r="C8" s="135">
        <f>SUM(C5:C7)</f>
        <v>17687517000000</v>
      </c>
      <c r="D8" s="131"/>
    </row>
  </sheetData>
  <mergeCells count="1">
    <mergeCell ref="A2:D2"/>
  </mergeCells>
  <printOptions horizontalCentered="1"/>
  <pageMargins left="0.7" right="0.43" top="1.73"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410"/>
  <sheetViews>
    <sheetView topLeftCell="B1" zoomScaleNormal="100" zoomScaleSheetLayoutView="70" zoomScalePageLayoutView="75" workbookViewId="0">
      <selection activeCell="S10" sqref="S10:S12"/>
    </sheetView>
  </sheetViews>
  <sheetFormatPr defaultRowHeight="18.75"/>
  <cols>
    <col min="1" max="1" width="8.7109375" style="90" customWidth="1"/>
    <col min="2" max="2" width="41.42578125" style="89" customWidth="1"/>
    <col min="3" max="3" width="12.5703125" style="88" customWidth="1"/>
    <col min="4" max="4" width="10.140625" style="88" customWidth="1"/>
    <col min="5" max="5" width="14.42578125" style="88" customWidth="1"/>
    <col min="6" max="6" width="14.140625" style="88" hidden="1" customWidth="1"/>
    <col min="7" max="7" width="13.85546875" style="86" hidden="1" customWidth="1"/>
    <col min="8" max="8" width="12.5703125" style="86" hidden="1" customWidth="1"/>
    <col min="9" max="10" width="12.42578125" style="86" hidden="1" customWidth="1"/>
    <col min="11" max="11" width="11.42578125" style="86" hidden="1" customWidth="1"/>
    <col min="12" max="12" width="13.42578125" style="86" hidden="1" customWidth="1"/>
    <col min="13" max="13" width="10.28515625" style="86" hidden="1" customWidth="1"/>
    <col min="14" max="14" width="12.42578125" style="86" hidden="1" customWidth="1"/>
    <col min="15" max="15" width="10.5703125" style="86" hidden="1" customWidth="1"/>
    <col min="16" max="16" width="12.85546875" style="86" customWidth="1"/>
    <col min="17" max="17" width="14.140625" style="86" customWidth="1"/>
    <col min="18" max="18" width="11.5703125" style="86" customWidth="1"/>
    <col min="19" max="19" width="9.42578125" style="86" customWidth="1"/>
    <col min="20" max="20" width="13" style="168" customWidth="1"/>
    <col min="21" max="21" width="12.28515625" style="87" customWidth="1"/>
    <col min="22" max="22" width="11.28515625" style="86" customWidth="1"/>
    <col min="23" max="23" width="9.42578125" style="86" customWidth="1"/>
    <col min="24" max="24" width="10.85546875" style="168" customWidth="1"/>
    <col min="25" max="25" width="11.140625" style="86" customWidth="1"/>
    <col min="26" max="26" width="12.7109375" style="86" customWidth="1"/>
    <col min="27" max="27" width="13.28515625" style="86" customWidth="1"/>
    <col min="28" max="28" width="11" style="86" customWidth="1"/>
    <col min="29" max="30" width="14.42578125" style="86" customWidth="1"/>
    <col min="31" max="31" width="16.85546875" style="85" bestFit="1" customWidth="1"/>
    <col min="32" max="32" width="13.42578125" style="85" bestFit="1" customWidth="1"/>
    <col min="33" max="33" width="12.5703125" style="85" customWidth="1"/>
    <col min="34" max="16384" width="9.140625" style="85"/>
  </cols>
  <sheetData>
    <row r="1" spans="1:33" s="116" customFormat="1" ht="32.25" customHeight="1">
      <c r="A1" s="456"/>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121"/>
      <c r="AD1" s="121"/>
    </row>
    <row r="2" spans="1:33" s="116" customFormat="1" ht="32.25" hidden="1" customHeight="1">
      <c r="A2" s="118"/>
      <c r="B2" s="120"/>
      <c r="C2" s="114"/>
      <c r="D2" s="114"/>
      <c r="E2" s="114"/>
      <c r="F2" s="120"/>
      <c r="G2" s="120"/>
      <c r="H2" s="118"/>
      <c r="I2" s="118"/>
      <c r="J2" s="118"/>
      <c r="K2" s="118"/>
      <c r="L2" s="118"/>
      <c r="M2" s="118"/>
      <c r="N2" s="118"/>
      <c r="O2" s="118"/>
      <c r="P2" s="118"/>
      <c r="Q2" s="118"/>
      <c r="R2" s="118"/>
      <c r="S2" s="118"/>
      <c r="T2" s="167"/>
      <c r="U2" s="119"/>
      <c r="V2" s="118"/>
      <c r="W2" s="118"/>
      <c r="X2" s="167"/>
      <c r="Y2" s="118"/>
      <c r="Z2" s="118"/>
      <c r="AA2" s="118"/>
      <c r="AB2" s="117"/>
      <c r="AC2" s="117"/>
      <c r="AD2" s="117"/>
    </row>
    <row r="3" spans="1:33" s="116" customFormat="1" ht="32.25" customHeight="1">
      <c r="A3" s="457"/>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115"/>
      <c r="AD3" s="115"/>
    </row>
    <row r="4" spans="1:33" s="114" customFormat="1" ht="55.5" customHeight="1">
      <c r="A4" s="458" t="s">
        <v>576</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269"/>
      <c r="AD4" s="269"/>
      <c r="AE4" s="89"/>
    </row>
    <row r="5" spans="1:33" s="114" customFormat="1" ht="35.65" customHeight="1">
      <c r="A5" s="459" t="s">
        <v>548</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270"/>
      <c r="AD5" s="270"/>
      <c r="AE5" s="89"/>
    </row>
    <row r="6" spans="1:33" s="114" customFormat="1" ht="35.65" customHeight="1">
      <c r="A6" s="449" t="s">
        <v>0</v>
      </c>
      <c r="B6" s="449" t="s">
        <v>24</v>
      </c>
      <c r="C6" s="449" t="s">
        <v>25</v>
      </c>
      <c r="D6" s="449" t="s">
        <v>26</v>
      </c>
      <c r="E6" s="449" t="s">
        <v>27</v>
      </c>
      <c r="F6" s="449" t="s">
        <v>28</v>
      </c>
      <c r="G6" s="449"/>
      <c r="H6" s="449"/>
      <c r="I6" s="449" t="s">
        <v>29</v>
      </c>
      <c r="J6" s="449"/>
      <c r="K6" s="449"/>
      <c r="L6" s="449" t="s">
        <v>560</v>
      </c>
      <c r="M6" s="449"/>
      <c r="N6" s="449" t="s">
        <v>30</v>
      </c>
      <c r="O6" s="449"/>
      <c r="P6" s="455" t="s">
        <v>31</v>
      </c>
      <c r="Q6" s="455"/>
      <c r="R6" s="455"/>
      <c r="S6" s="455"/>
      <c r="T6" s="455"/>
      <c r="U6" s="455"/>
      <c r="V6" s="455"/>
      <c r="W6" s="455"/>
      <c r="X6" s="455"/>
      <c r="Y6" s="455"/>
      <c r="Z6" s="455"/>
      <c r="AA6" s="455"/>
      <c r="AB6" s="449" t="s">
        <v>32</v>
      </c>
      <c r="AC6" s="113"/>
      <c r="AD6" s="113"/>
      <c r="AE6" s="89"/>
    </row>
    <row r="7" spans="1:33" s="113" customFormat="1" ht="81" customHeight="1">
      <c r="A7" s="449"/>
      <c r="B7" s="449"/>
      <c r="C7" s="449"/>
      <c r="D7" s="449"/>
      <c r="E7" s="449"/>
      <c r="F7" s="449"/>
      <c r="G7" s="449"/>
      <c r="H7" s="449"/>
      <c r="I7" s="449"/>
      <c r="J7" s="449"/>
      <c r="K7" s="449"/>
      <c r="L7" s="449"/>
      <c r="M7" s="449"/>
      <c r="N7" s="449"/>
      <c r="O7" s="449"/>
      <c r="P7" s="449" t="s">
        <v>33</v>
      </c>
      <c r="Q7" s="449"/>
      <c r="R7" s="449"/>
      <c r="S7" s="449"/>
      <c r="T7" s="449" t="s">
        <v>34</v>
      </c>
      <c r="U7" s="449"/>
      <c r="V7" s="449"/>
      <c r="W7" s="449"/>
      <c r="X7" s="449" t="s">
        <v>35</v>
      </c>
      <c r="Y7" s="449"/>
      <c r="Z7" s="449"/>
      <c r="AA7" s="449"/>
      <c r="AB7" s="449"/>
    </row>
    <row r="8" spans="1:33" s="113" customFormat="1" ht="45.4" customHeight="1">
      <c r="A8" s="449"/>
      <c r="B8" s="449"/>
      <c r="C8" s="449"/>
      <c r="D8" s="449"/>
      <c r="E8" s="449"/>
      <c r="F8" s="449" t="s">
        <v>36</v>
      </c>
      <c r="G8" s="449" t="s">
        <v>37</v>
      </c>
      <c r="H8" s="449"/>
      <c r="I8" s="449" t="s">
        <v>36</v>
      </c>
      <c r="J8" s="449" t="s">
        <v>37</v>
      </c>
      <c r="K8" s="449"/>
      <c r="L8" s="449" t="s">
        <v>38</v>
      </c>
      <c r="M8" s="450" t="s">
        <v>547</v>
      </c>
      <c r="N8" s="449" t="s">
        <v>38</v>
      </c>
      <c r="O8" s="450" t="s">
        <v>547</v>
      </c>
      <c r="P8" s="449" t="s">
        <v>38</v>
      </c>
      <c r="Q8" s="449" t="s">
        <v>547</v>
      </c>
      <c r="R8" s="449"/>
      <c r="S8" s="449"/>
      <c r="T8" s="449" t="s">
        <v>38</v>
      </c>
      <c r="U8" s="449" t="s">
        <v>547</v>
      </c>
      <c r="V8" s="449"/>
      <c r="W8" s="449"/>
      <c r="X8" s="449" t="s">
        <v>38</v>
      </c>
      <c r="Y8" s="449" t="s">
        <v>547</v>
      </c>
      <c r="Z8" s="449"/>
      <c r="AA8" s="449"/>
      <c r="AB8" s="449"/>
    </row>
    <row r="9" spans="1:33" s="113" customFormat="1" ht="33" customHeight="1">
      <c r="A9" s="449"/>
      <c r="B9" s="449"/>
      <c r="C9" s="449"/>
      <c r="D9" s="449"/>
      <c r="E9" s="449"/>
      <c r="F9" s="449"/>
      <c r="G9" s="449" t="s">
        <v>38</v>
      </c>
      <c r="H9" s="449" t="s">
        <v>546</v>
      </c>
      <c r="I9" s="449"/>
      <c r="J9" s="449" t="s">
        <v>38</v>
      </c>
      <c r="K9" s="449" t="s">
        <v>546</v>
      </c>
      <c r="L9" s="449"/>
      <c r="M9" s="451"/>
      <c r="N9" s="449"/>
      <c r="O9" s="451"/>
      <c r="P9" s="449"/>
      <c r="Q9" s="449" t="s">
        <v>41</v>
      </c>
      <c r="R9" s="449" t="s">
        <v>42</v>
      </c>
      <c r="S9" s="449"/>
      <c r="T9" s="449"/>
      <c r="U9" s="449" t="s">
        <v>41</v>
      </c>
      <c r="V9" s="449" t="s">
        <v>42</v>
      </c>
      <c r="W9" s="449"/>
      <c r="X9" s="449"/>
      <c r="Y9" s="449" t="s">
        <v>41</v>
      </c>
      <c r="Z9" s="449" t="s">
        <v>42</v>
      </c>
      <c r="AA9" s="449"/>
      <c r="AB9" s="449"/>
    </row>
    <row r="10" spans="1:33" s="113" customFormat="1" ht="45.75" customHeight="1">
      <c r="A10" s="449"/>
      <c r="B10" s="449"/>
      <c r="C10" s="449"/>
      <c r="D10" s="449"/>
      <c r="E10" s="449"/>
      <c r="F10" s="449"/>
      <c r="G10" s="449"/>
      <c r="H10" s="449"/>
      <c r="I10" s="449"/>
      <c r="J10" s="449"/>
      <c r="K10" s="449"/>
      <c r="L10" s="449"/>
      <c r="M10" s="451"/>
      <c r="N10" s="449"/>
      <c r="O10" s="451"/>
      <c r="P10" s="449"/>
      <c r="Q10" s="449"/>
      <c r="R10" s="449" t="s">
        <v>545</v>
      </c>
      <c r="S10" s="449" t="s">
        <v>44</v>
      </c>
      <c r="T10" s="449"/>
      <c r="U10" s="449"/>
      <c r="V10" s="449" t="s">
        <v>545</v>
      </c>
      <c r="W10" s="449" t="s">
        <v>44</v>
      </c>
      <c r="X10" s="449"/>
      <c r="Y10" s="449"/>
      <c r="Z10" s="449" t="s">
        <v>545</v>
      </c>
      <c r="AA10" s="449" t="s">
        <v>44</v>
      </c>
      <c r="AB10" s="449"/>
    </row>
    <row r="11" spans="1:33" s="113" customFormat="1" ht="26.65" customHeight="1">
      <c r="A11" s="449"/>
      <c r="B11" s="449"/>
      <c r="C11" s="449"/>
      <c r="D11" s="449"/>
      <c r="E11" s="449"/>
      <c r="F11" s="449"/>
      <c r="G11" s="449"/>
      <c r="H11" s="449"/>
      <c r="I11" s="449"/>
      <c r="J11" s="449"/>
      <c r="K11" s="449"/>
      <c r="L11" s="449"/>
      <c r="M11" s="451"/>
      <c r="N11" s="449"/>
      <c r="O11" s="451"/>
      <c r="P11" s="449"/>
      <c r="Q11" s="449"/>
      <c r="R11" s="449"/>
      <c r="S11" s="449"/>
      <c r="T11" s="449"/>
      <c r="U11" s="449"/>
      <c r="V11" s="449"/>
      <c r="W11" s="449"/>
      <c r="X11" s="449"/>
      <c r="Y11" s="449"/>
      <c r="Z11" s="449"/>
      <c r="AA11" s="449"/>
      <c r="AB11" s="449"/>
    </row>
    <row r="12" spans="1:33" s="113" customFormat="1" ht="51.75" customHeight="1">
      <c r="A12" s="449"/>
      <c r="B12" s="449"/>
      <c r="C12" s="449"/>
      <c r="D12" s="449"/>
      <c r="E12" s="449"/>
      <c r="F12" s="449"/>
      <c r="G12" s="449"/>
      <c r="H12" s="449"/>
      <c r="I12" s="449"/>
      <c r="J12" s="449"/>
      <c r="K12" s="449"/>
      <c r="L12" s="449"/>
      <c r="M12" s="452"/>
      <c r="N12" s="449"/>
      <c r="O12" s="452"/>
      <c r="P12" s="449"/>
      <c r="Q12" s="449"/>
      <c r="R12" s="449"/>
      <c r="S12" s="449"/>
      <c r="T12" s="449"/>
      <c r="U12" s="449"/>
      <c r="V12" s="449"/>
      <c r="W12" s="449"/>
      <c r="X12" s="449"/>
      <c r="Y12" s="449"/>
      <c r="Z12" s="449"/>
      <c r="AA12" s="449"/>
      <c r="AB12" s="449"/>
    </row>
    <row r="13" spans="1:33" s="111" customFormat="1" ht="23.65" customHeight="1">
      <c r="A13" s="143">
        <v>1</v>
      </c>
      <c r="B13" s="143">
        <v>2</v>
      </c>
      <c r="C13" s="143">
        <v>3</v>
      </c>
      <c r="D13" s="143">
        <v>4</v>
      </c>
      <c r="E13" s="143">
        <v>5</v>
      </c>
      <c r="F13" s="143">
        <v>6</v>
      </c>
      <c r="G13" s="143">
        <v>7</v>
      </c>
      <c r="H13" s="143">
        <v>8</v>
      </c>
      <c r="I13" s="143">
        <v>9</v>
      </c>
      <c r="J13" s="143">
        <v>10</v>
      </c>
      <c r="K13" s="143">
        <v>11</v>
      </c>
      <c r="L13" s="143">
        <v>12</v>
      </c>
      <c r="M13" s="143">
        <v>13</v>
      </c>
      <c r="N13" s="143">
        <v>14</v>
      </c>
      <c r="O13" s="143">
        <v>15</v>
      </c>
      <c r="P13" s="143">
        <v>16</v>
      </c>
      <c r="Q13" s="143">
        <v>17</v>
      </c>
      <c r="R13" s="143">
        <v>18</v>
      </c>
      <c r="S13" s="143">
        <v>19</v>
      </c>
      <c r="T13" s="143">
        <v>20</v>
      </c>
      <c r="U13" s="143">
        <v>21</v>
      </c>
      <c r="V13" s="143">
        <v>22</v>
      </c>
      <c r="W13" s="143">
        <v>23</v>
      </c>
      <c r="X13" s="143">
        <v>24</v>
      </c>
      <c r="Y13" s="143">
        <v>25</v>
      </c>
      <c r="Z13" s="143">
        <v>26</v>
      </c>
      <c r="AA13" s="143">
        <v>27</v>
      </c>
      <c r="AB13" s="143">
        <v>28</v>
      </c>
      <c r="AC13" s="112"/>
      <c r="AD13" s="112"/>
    </row>
    <row r="14" spans="1:33" s="111" customFormat="1" ht="46.5" customHeight="1">
      <c r="A14" s="143"/>
      <c r="B14" s="213" t="s">
        <v>544</v>
      </c>
      <c r="C14" s="143"/>
      <c r="D14" s="143"/>
      <c r="E14" s="214"/>
      <c r="F14" s="214"/>
      <c r="G14" s="214" t="e">
        <f>+G15+G38+#REF!+#REF!+#REF!+#REF!+#REF!+G53+G56+G64+#REF!+#REF!+G69+#REF!</f>
        <v>#REF!</v>
      </c>
      <c r="H14" s="214" t="e">
        <f>+H15+H38+#REF!+#REF!+#REF!+#REF!+#REF!+H53+H56+H64+#REF!+#REF!+H69+#REF!</f>
        <v>#REF!</v>
      </c>
      <c r="I14" s="214"/>
      <c r="J14" s="214" t="e">
        <f>+J15+J38+#REF!+#REF!+#REF!+#REF!+#REF!+J53+J56+J64+#REF!+#REF!+J69+#REF!</f>
        <v>#REF!</v>
      </c>
      <c r="K14" s="214" t="e">
        <f>+K15+K38+#REF!+#REF!+#REF!+#REF!+#REF!+K53+K56+K64+#REF!+#REF!+K69+#REF!</f>
        <v>#REF!</v>
      </c>
      <c r="L14" s="214" t="e">
        <f>+L15+L38+#REF!+#REF!+#REF!+#REF!+#REF!+L53+L56+L64+#REF!+#REF!+L69+#REF!</f>
        <v>#REF!</v>
      </c>
      <c r="M14" s="214" t="e">
        <f>+M15+M38+#REF!+#REF!+#REF!+#REF!+#REF!+M53+M56+M64+#REF!+#REF!+M69+#REF!</f>
        <v>#REF!</v>
      </c>
      <c r="N14" s="214" t="e">
        <f>+N15+N38+#REF!+#REF!+#REF!+#REF!+#REF!+N53+N56+N64+#REF!+#REF!+N69+#REF!</f>
        <v>#REF!</v>
      </c>
      <c r="O14" s="214" t="e">
        <f>+O15+O38+#REF!+#REF!+#REF!+#REF!+#REF!+O53+O56+O64+#REF!+#REF!+O69+#REF!</f>
        <v>#REF!</v>
      </c>
      <c r="P14" s="214">
        <f t="shared" ref="P14:AA14" si="0">+P15+P38+P53+P56+P64+P69+P73</f>
        <v>2315756</v>
      </c>
      <c r="Q14" s="214">
        <f t="shared" si="0"/>
        <v>1321557.8</v>
      </c>
      <c r="R14" s="214">
        <f t="shared" si="0"/>
        <v>117033</v>
      </c>
      <c r="S14" s="214">
        <f t="shared" si="0"/>
        <v>1081</v>
      </c>
      <c r="T14" s="214">
        <f t="shared" si="0"/>
        <v>1878037.4</v>
      </c>
      <c r="U14" s="214">
        <f t="shared" si="0"/>
        <v>914756</v>
      </c>
      <c r="V14" s="214">
        <f t="shared" si="0"/>
        <v>0</v>
      </c>
      <c r="W14" s="214">
        <f t="shared" si="0"/>
        <v>1081</v>
      </c>
      <c r="X14" s="214">
        <f t="shared" si="0"/>
        <v>329249</v>
      </c>
      <c r="Y14" s="214">
        <f t="shared" si="0"/>
        <v>60281</v>
      </c>
      <c r="Z14" s="214">
        <f t="shared" si="0"/>
        <v>117033</v>
      </c>
      <c r="AA14" s="214">
        <f t="shared" si="0"/>
        <v>29628</v>
      </c>
      <c r="AB14" s="214"/>
      <c r="AC14" s="112"/>
      <c r="AD14" s="112" t="s">
        <v>571</v>
      </c>
      <c r="AE14" s="111">
        <f>X14</f>
        <v>329249</v>
      </c>
    </row>
    <row r="15" spans="1:33" s="140" customFormat="1" ht="48.95" customHeight="1">
      <c r="A15" s="215" t="s">
        <v>1</v>
      </c>
      <c r="B15" s="216" t="s">
        <v>543</v>
      </c>
      <c r="C15" s="147"/>
      <c r="D15" s="147"/>
      <c r="E15" s="147"/>
      <c r="F15" s="144"/>
      <c r="G15" s="217" t="e">
        <f>G16+G24+#REF!</f>
        <v>#REF!</v>
      </c>
      <c r="H15" s="217" t="e">
        <f>H16+H24+#REF!</f>
        <v>#REF!</v>
      </c>
      <c r="I15" s="217" t="e">
        <f>I16+I24+#REF!</f>
        <v>#REF!</v>
      </c>
      <c r="J15" s="217" t="e">
        <f>J16+J24+#REF!</f>
        <v>#REF!</v>
      </c>
      <c r="K15" s="217" t="e">
        <f>K16+K24+#REF!</f>
        <v>#REF!</v>
      </c>
      <c r="L15" s="217" t="e">
        <f>L16+L24+#REF!</f>
        <v>#REF!</v>
      </c>
      <c r="M15" s="217" t="e">
        <f>M16+M24+#REF!</f>
        <v>#REF!</v>
      </c>
      <c r="N15" s="217" t="e">
        <f>N16+N24+#REF!</f>
        <v>#REF!</v>
      </c>
      <c r="O15" s="217" t="e">
        <f>O16+O24+#REF!</f>
        <v>#REF!</v>
      </c>
      <c r="P15" s="150">
        <f>P16+P24</f>
        <v>720847</v>
      </c>
      <c r="Q15" s="150">
        <f t="shared" ref="Q15:AA15" si="1">Q16+Q24</f>
        <v>687474</v>
      </c>
      <c r="R15" s="150">
        <f t="shared" si="1"/>
        <v>0</v>
      </c>
      <c r="S15" s="150">
        <f t="shared" si="1"/>
        <v>0</v>
      </c>
      <c r="T15" s="150">
        <f t="shared" si="1"/>
        <v>628800</v>
      </c>
      <c r="U15" s="150">
        <f t="shared" si="1"/>
        <v>595427</v>
      </c>
      <c r="V15" s="150">
        <f t="shared" si="1"/>
        <v>0</v>
      </c>
      <c r="W15" s="150">
        <f t="shared" si="1"/>
        <v>0</v>
      </c>
      <c r="X15" s="150">
        <f t="shared" si="1"/>
        <v>33285</v>
      </c>
      <c r="Y15" s="150">
        <f t="shared" si="1"/>
        <v>30700</v>
      </c>
      <c r="Z15" s="150">
        <f t="shared" si="1"/>
        <v>0</v>
      </c>
      <c r="AA15" s="150">
        <f t="shared" si="1"/>
        <v>2047</v>
      </c>
      <c r="AB15" s="150"/>
      <c r="AC15" s="137"/>
      <c r="AD15" s="137">
        <f>T15-X15</f>
        <v>595515</v>
      </c>
      <c r="AE15" s="138">
        <f>X15</f>
        <v>33285</v>
      </c>
      <c r="AF15" s="139"/>
      <c r="AG15" s="138"/>
    </row>
    <row r="16" spans="1:33" s="104" customFormat="1" ht="39.950000000000003" customHeight="1">
      <c r="A16" s="214" t="s">
        <v>542</v>
      </c>
      <c r="B16" s="218" t="s">
        <v>541</v>
      </c>
      <c r="C16" s="147"/>
      <c r="D16" s="147"/>
      <c r="E16" s="147"/>
      <c r="F16" s="144"/>
      <c r="G16" s="217" t="e">
        <f t="shared" ref="G16:AA16" si="2">G17+G19</f>
        <v>#REF!</v>
      </c>
      <c r="H16" s="217" t="e">
        <f t="shared" si="2"/>
        <v>#REF!</v>
      </c>
      <c r="I16" s="217">
        <f t="shared" si="2"/>
        <v>0</v>
      </c>
      <c r="J16" s="217" t="e">
        <f t="shared" si="2"/>
        <v>#REF!</v>
      </c>
      <c r="K16" s="217" t="e">
        <f t="shared" si="2"/>
        <v>#REF!</v>
      </c>
      <c r="L16" s="217" t="e">
        <f t="shared" si="2"/>
        <v>#REF!</v>
      </c>
      <c r="M16" s="217" t="e">
        <f t="shared" si="2"/>
        <v>#REF!</v>
      </c>
      <c r="N16" s="217" t="e">
        <f t="shared" si="2"/>
        <v>#REF!</v>
      </c>
      <c r="O16" s="217" t="e">
        <f t="shared" si="2"/>
        <v>#REF!</v>
      </c>
      <c r="P16" s="150">
        <f t="shared" si="2"/>
        <v>245480</v>
      </c>
      <c r="Q16" s="150">
        <f t="shared" si="2"/>
        <v>227107</v>
      </c>
      <c r="R16" s="150">
        <f t="shared" si="2"/>
        <v>0</v>
      </c>
      <c r="S16" s="150">
        <f t="shared" si="2"/>
        <v>0</v>
      </c>
      <c r="T16" s="150">
        <f t="shared" si="2"/>
        <v>215480</v>
      </c>
      <c r="U16" s="150">
        <f t="shared" si="2"/>
        <v>197107</v>
      </c>
      <c r="V16" s="150">
        <f t="shared" si="2"/>
        <v>0</v>
      </c>
      <c r="W16" s="150">
        <f t="shared" si="2"/>
        <v>0</v>
      </c>
      <c r="X16" s="150">
        <f t="shared" si="2"/>
        <v>2674</v>
      </c>
      <c r="Y16" s="150">
        <f t="shared" si="2"/>
        <v>2674</v>
      </c>
      <c r="Z16" s="150">
        <f t="shared" si="2"/>
        <v>0</v>
      </c>
      <c r="AA16" s="150">
        <f t="shared" si="2"/>
        <v>0</v>
      </c>
      <c r="AB16" s="150"/>
      <c r="AC16" s="101"/>
      <c r="AD16" s="101"/>
    </row>
    <row r="17" spans="1:30" s="104" customFormat="1" ht="30" customHeight="1">
      <c r="A17" s="219"/>
      <c r="B17" s="216" t="s">
        <v>12</v>
      </c>
      <c r="C17" s="220"/>
      <c r="D17" s="220"/>
      <c r="E17" s="220"/>
      <c r="F17" s="217"/>
      <c r="G17" s="217">
        <f>G18</f>
        <v>53486</v>
      </c>
      <c r="H17" s="217">
        <f>H18</f>
        <v>53486</v>
      </c>
      <c r="I17" s="217"/>
      <c r="J17" s="217">
        <f t="shared" ref="J17:Y17" si="3">J18</f>
        <v>0</v>
      </c>
      <c r="K17" s="217">
        <f t="shared" si="3"/>
        <v>0</v>
      </c>
      <c r="L17" s="217">
        <f t="shared" si="3"/>
        <v>0</v>
      </c>
      <c r="M17" s="217">
        <f t="shared" si="3"/>
        <v>0</v>
      </c>
      <c r="N17" s="217">
        <f t="shared" si="3"/>
        <v>0</v>
      </c>
      <c r="O17" s="217">
        <f t="shared" si="3"/>
        <v>0</v>
      </c>
      <c r="P17" s="150">
        <f t="shared" si="3"/>
        <v>53486</v>
      </c>
      <c r="Q17" s="150">
        <f t="shared" si="3"/>
        <v>53486</v>
      </c>
      <c r="R17" s="150">
        <f t="shared" si="3"/>
        <v>0</v>
      </c>
      <c r="S17" s="150">
        <f t="shared" si="3"/>
        <v>0</v>
      </c>
      <c r="T17" s="150">
        <f t="shared" si="3"/>
        <v>53486</v>
      </c>
      <c r="U17" s="150">
        <f t="shared" si="3"/>
        <v>53486</v>
      </c>
      <c r="V17" s="150">
        <f t="shared" si="3"/>
        <v>0</v>
      </c>
      <c r="W17" s="150">
        <f t="shared" si="3"/>
        <v>0</v>
      </c>
      <c r="X17" s="150">
        <f t="shared" si="3"/>
        <v>2674</v>
      </c>
      <c r="Y17" s="150">
        <f t="shared" si="3"/>
        <v>2674</v>
      </c>
      <c r="Z17" s="150"/>
      <c r="AA17" s="150"/>
      <c r="AB17" s="221"/>
      <c r="AC17" s="102"/>
      <c r="AD17" s="102"/>
    </row>
    <row r="18" spans="1:30" s="105" customFormat="1" ht="62.1" customHeight="1">
      <c r="A18" s="222">
        <v>1</v>
      </c>
      <c r="B18" s="223" t="s">
        <v>540</v>
      </c>
      <c r="C18" s="147" t="s">
        <v>175</v>
      </c>
      <c r="D18" s="147"/>
      <c r="E18" s="147" t="s">
        <v>257</v>
      </c>
      <c r="F18" s="148" t="s">
        <v>539</v>
      </c>
      <c r="G18" s="144">
        <v>53486</v>
      </c>
      <c r="H18" s="144">
        <v>53486</v>
      </c>
      <c r="I18" s="144"/>
      <c r="J18" s="144"/>
      <c r="K18" s="144"/>
      <c r="L18" s="144"/>
      <c r="M18" s="144"/>
      <c r="N18" s="144"/>
      <c r="O18" s="144"/>
      <c r="P18" s="150">
        <f>Q18</f>
        <v>53486</v>
      </c>
      <c r="Q18" s="150">
        <v>53486</v>
      </c>
      <c r="R18" s="150"/>
      <c r="S18" s="150"/>
      <c r="T18" s="150">
        <f>U18</f>
        <v>53486</v>
      </c>
      <c r="U18" s="150">
        <v>53486</v>
      </c>
      <c r="V18" s="150"/>
      <c r="W18" s="150"/>
      <c r="X18" s="150">
        <f>Y18</f>
        <v>2674</v>
      </c>
      <c r="Y18" s="150">
        <v>2674</v>
      </c>
      <c r="Z18" s="150"/>
      <c r="AA18" s="150"/>
      <c r="AB18" s="150"/>
      <c r="AC18" s="101"/>
      <c r="AD18" s="101"/>
    </row>
    <row r="19" spans="1:30" ht="33.6" customHeight="1">
      <c r="A19" s="219"/>
      <c r="B19" s="216" t="s">
        <v>492</v>
      </c>
      <c r="C19" s="147"/>
      <c r="D19" s="147"/>
      <c r="E19" s="147"/>
      <c r="F19" s="144"/>
      <c r="G19" s="217" t="e">
        <f>#REF!+G20</f>
        <v>#REF!</v>
      </c>
      <c r="H19" s="217" t="e">
        <f>#REF!+H20</f>
        <v>#REF!</v>
      </c>
      <c r="I19" s="217"/>
      <c r="J19" s="217" t="e">
        <f>#REF!+J20</f>
        <v>#REF!</v>
      </c>
      <c r="K19" s="217" t="e">
        <f>#REF!+K20</f>
        <v>#REF!</v>
      </c>
      <c r="L19" s="217" t="e">
        <f>#REF!+L20</f>
        <v>#REF!</v>
      </c>
      <c r="M19" s="217" t="e">
        <f>#REF!+M20</f>
        <v>#REF!</v>
      </c>
      <c r="N19" s="217" t="e">
        <f>#REF!+N20</f>
        <v>#REF!</v>
      </c>
      <c r="O19" s="217" t="e">
        <f>#REF!+O20</f>
        <v>#REF!</v>
      </c>
      <c r="P19" s="150">
        <f t="shared" ref="P19:AA19" si="4">+P20</f>
        <v>191994</v>
      </c>
      <c r="Q19" s="150">
        <f t="shared" si="4"/>
        <v>173621</v>
      </c>
      <c r="R19" s="150">
        <f t="shared" si="4"/>
        <v>0</v>
      </c>
      <c r="S19" s="150">
        <f t="shared" si="4"/>
        <v>0</v>
      </c>
      <c r="T19" s="150">
        <f t="shared" si="4"/>
        <v>161994</v>
      </c>
      <c r="U19" s="150">
        <f t="shared" si="4"/>
        <v>143621</v>
      </c>
      <c r="V19" s="150">
        <f t="shared" si="4"/>
        <v>0</v>
      </c>
      <c r="W19" s="150">
        <f t="shared" si="4"/>
        <v>0</v>
      </c>
      <c r="X19" s="150">
        <f t="shared" si="4"/>
        <v>0</v>
      </c>
      <c r="Y19" s="150">
        <f t="shared" si="4"/>
        <v>0</v>
      </c>
      <c r="Z19" s="150">
        <f t="shared" si="4"/>
        <v>0</v>
      </c>
      <c r="AA19" s="150">
        <f t="shared" si="4"/>
        <v>0</v>
      </c>
      <c r="AB19" s="150"/>
      <c r="AC19" s="101"/>
      <c r="AD19" s="101"/>
    </row>
    <row r="20" spans="1:30" s="105" customFormat="1" ht="41.45" customHeight="1">
      <c r="A20" s="225"/>
      <c r="B20" s="226" t="s">
        <v>90</v>
      </c>
      <c r="C20" s="147"/>
      <c r="D20" s="147"/>
      <c r="E20" s="147"/>
      <c r="F20" s="148"/>
      <c r="G20" s="217" t="e">
        <f t="shared" ref="G20:Y20" si="5">G21</f>
        <v>#REF!</v>
      </c>
      <c r="H20" s="217" t="e">
        <f t="shared" si="5"/>
        <v>#REF!</v>
      </c>
      <c r="I20" s="217" t="e">
        <f t="shared" si="5"/>
        <v>#REF!</v>
      </c>
      <c r="J20" s="217" t="e">
        <f t="shared" si="5"/>
        <v>#REF!</v>
      </c>
      <c r="K20" s="217" t="e">
        <f t="shared" si="5"/>
        <v>#REF!</v>
      </c>
      <c r="L20" s="217" t="e">
        <f t="shared" si="5"/>
        <v>#REF!</v>
      </c>
      <c r="M20" s="217" t="e">
        <f t="shared" si="5"/>
        <v>#REF!</v>
      </c>
      <c r="N20" s="217" t="e">
        <f t="shared" si="5"/>
        <v>#REF!</v>
      </c>
      <c r="O20" s="217" t="e">
        <f t="shared" si="5"/>
        <v>#REF!</v>
      </c>
      <c r="P20" s="150">
        <f t="shared" si="5"/>
        <v>191994</v>
      </c>
      <c r="Q20" s="150">
        <f t="shared" si="5"/>
        <v>173621</v>
      </c>
      <c r="R20" s="150">
        <f t="shared" si="5"/>
        <v>0</v>
      </c>
      <c r="S20" s="150">
        <f t="shared" si="5"/>
        <v>0</v>
      </c>
      <c r="T20" s="150">
        <f t="shared" si="5"/>
        <v>161994</v>
      </c>
      <c r="U20" s="150">
        <f t="shared" si="5"/>
        <v>143621</v>
      </c>
      <c r="V20" s="150">
        <f t="shared" si="5"/>
        <v>0</v>
      </c>
      <c r="W20" s="150">
        <f t="shared" si="5"/>
        <v>0</v>
      </c>
      <c r="X20" s="150">
        <f t="shared" si="5"/>
        <v>0</v>
      </c>
      <c r="Y20" s="150">
        <f t="shared" si="5"/>
        <v>0</v>
      </c>
      <c r="Z20" s="150"/>
      <c r="AA20" s="150"/>
      <c r="AB20" s="150"/>
      <c r="AC20" s="101"/>
      <c r="AD20" s="101"/>
    </row>
    <row r="21" spans="1:30" s="104" customFormat="1" ht="55.5" customHeight="1">
      <c r="A21" s="227"/>
      <c r="B21" s="228" t="s">
        <v>396</v>
      </c>
      <c r="C21" s="147"/>
      <c r="D21" s="147"/>
      <c r="E21" s="147"/>
      <c r="F21" s="148"/>
      <c r="G21" s="238" t="e">
        <f>+G22+#REF!+G23+#REF!+#REF!+#REF!+#REF!</f>
        <v>#REF!</v>
      </c>
      <c r="H21" s="238" t="e">
        <f>#REF!+H22+#REF!+H23+#REF!+#REF!+#REF!+#REF!</f>
        <v>#REF!</v>
      </c>
      <c r="I21" s="238" t="e">
        <f>#REF!+I22+#REF!+I23+#REF!+#REF!+#REF!+#REF!</f>
        <v>#REF!</v>
      </c>
      <c r="J21" s="238" t="e">
        <f>#REF!+J22+#REF!+J23+#REF!+#REF!+#REF!+#REF!</f>
        <v>#REF!</v>
      </c>
      <c r="K21" s="238" t="e">
        <f>#REF!+K22+#REF!+K23+#REF!+#REF!+#REF!+#REF!</f>
        <v>#REF!</v>
      </c>
      <c r="L21" s="238" t="e">
        <f>#REF!+L22+#REF!+L23+#REF!+#REF!+#REF!+#REF!</f>
        <v>#REF!</v>
      </c>
      <c r="M21" s="238" t="e">
        <f>#REF!+M22+#REF!+M23+#REF!+#REF!+#REF!+#REF!</f>
        <v>#REF!</v>
      </c>
      <c r="N21" s="238" t="e">
        <f>#REF!+N22+#REF!+N23+#REF!+#REF!+#REF!+#REF!</f>
        <v>#REF!</v>
      </c>
      <c r="O21" s="238" t="e">
        <f>#REF!+O22+#REF!+O23+#REF!+#REF!+#REF!+#REF!</f>
        <v>#REF!</v>
      </c>
      <c r="P21" s="153">
        <f t="shared" ref="P21:AA21" si="6">SUM(P22:P23)</f>
        <v>191994</v>
      </c>
      <c r="Q21" s="153">
        <f t="shared" si="6"/>
        <v>173621</v>
      </c>
      <c r="R21" s="153">
        <f t="shared" si="6"/>
        <v>0</v>
      </c>
      <c r="S21" s="153">
        <f t="shared" si="6"/>
        <v>0</v>
      </c>
      <c r="T21" s="153">
        <f t="shared" si="6"/>
        <v>161994</v>
      </c>
      <c r="U21" s="153">
        <f t="shared" si="6"/>
        <v>143621</v>
      </c>
      <c r="V21" s="153">
        <f t="shared" si="6"/>
        <v>0</v>
      </c>
      <c r="W21" s="153">
        <f t="shared" si="6"/>
        <v>0</v>
      </c>
      <c r="X21" s="153">
        <f t="shared" si="6"/>
        <v>0</v>
      </c>
      <c r="Y21" s="153">
        <f t="shared" si="6"/>
        <v>0</v>
      </c>
      <c r="Z21" s="153">
        <f t="shared" si="6"/>
        <v>0</v>
      </c>
      <c r="AA21" s="153">
        <f t="shared" si="6"/>
        <v>0</v>
      </c>
      <c r="AB21" s="150"/>
      <c r="AC21" s="101"/>
      <c r="AD21" s="101"/>
    </row>
    <row r="22" spans="1:30" s="110" customFormat="1" ht="55.5" customHeight="1">
      <c r="A22" s="145" t="s">
        <v>140</v>
      </c>
      <c r="B22" s="229" t="s">
        <v>538</v>
      </c>
      <c r="C22" s="147" t="s">
        <v>244</v>
      </c>
      <c r="D22" s="147"/>
      <c r="E22" s="147" t="s">
        <v>520</v>
      </c>
      <c r="F22" s="148"/>
      <c r="G22" s="144">
        <v>130000</v>
      </c>
      <c r="H22" s="144">
        <v>130000</v>
      </c>
      <c r="I22" s="144"/>
      <c r="J22" s="144"/>
      <c r="K22" s="144"/>
      <c r="L22" s="144"/>
      <c r="M22" s="144"/>
      <c r="N22" s="144"/>
      <c r="O22" s="144"/>
      <c r="P22" s="150">
        <v>130000</v>
      </c>
      <c r="Q22" s="150">
        <v>130000</v>
      </c>
      <c r="R22" s="150"/>
      <c r="S22" s="150"/>
      <c r="T22" s="150">
        <f>U22</f>
        <v>100000</v>
      </c>
      <c r="U22" s="150">
        <v>100000</v>
      </c>
      <c r="V22" s="150"/>
      <c r="W22" s="150"/>
      <c r="X22" s="150"/>
      <c r="Y22" s="150"/>
      <c r="Z22" s="150"/>
      <c r="AA22" s="150"/>
      <c r="AB22" s="150"/>
      <c r="AC22" s="101"/>
      <c r="AD22" s="101"/>
    </row>
    <row r="23" spans="1:30" s="104" customFormat="1" ht="55.5" customHeight="1">
      <c r="A23" s="145" t="s">
        <v>110</v>
      </c>
      <c r="B23" s="229" t="s">
        <v>337</v>
      </c>
      <c r="C23" s="147" t="s">
        <v>537</v>
      </c>
      <c r="D23" s="147"/>
      <c r="E23" s="147" t="s">
        <v>513</v>
      </c>
      <c r="F23" s="148"/>
      <c r="G23" s="144">
        <v>62315</v>
      </c>
      <c r="H23" s="144">
        <v>43621</v>
      </c>
      <c r="I23" s="144"/>
      <c r="J23" s="144"/>
      <c r="K23" s="144"/>
      <c r="L23" s="144"/>
      <c r="M23" s="144"/>
      <c r="N23" s="144"/>
      <c r="O23" s="144"/>
      <c r="P23" s="150">
        <v>61994</v>
      </c>
      <c r="Q23" s="150">
        <v>43621</v>
      </c>
      <c r="R23" s="150"/>
      <c r="S23" s="150"/>
      <c r="T23" s="150">
        <v>61994</v>
      </c>
      <c r="U23" s="150">
        <v>43621</v>
      </c>
      <c r="V23" s="150"/>
      <c r="W23" s="150"/>
      <c r="X23" s="150"/>
      <c r="Y23" s="150"/>
      <c r="Z23" s="150"/>
      <c r="AA23" s="150"/>
      <c r="AB23" s="150"/>
      <c r="AC23" s="101"/>
      <c r="AD23" s="101"/>
    </row>
    <row r="24" spans="1:30" s="104" customFormat="1" ht="39" customHeight="1">
      <c r="A24" s="215" t="s">
        <v>536</v>
      </c>
      <c r="B24" s="218" t="s">
        <v>535</v>
      </c>
      <c r="C24" s="230"/>
      <c r="D24" s="231"/>
      <c r="E24" s="220"/>
      <c r="F24" s="232"/>
      <c r="G24" s="217">
        <f t="shared" ref="G24:AA24" si="7">G25+G32</f>
        <v>509649</v>
      </c>
      <c r="H24" s="217">
        <f t="shared" si="7"/>
        <v>487249</v>
      </c>
      <c r="I24" s="217">
        <f t="shared" si="7"/>
        <v>0</v>
      </c>
      <c r="J24" s="217">
        <f t="shared" si="7"/>
        <v>0</v>
      </c>
      <c r="K24" s="217">
        <f t="shared" si="7"/>
        <v>0</v>
      </c>
      <c r="L24" s="217">
        <f t="shared" si="7"/>
        <v>94282</v>
      </c>
      <c r="M24" s="217">
        <f t="shared" si="7"/>
        <v>80882</v>
      </c>
      <c r="N24" s="217">
        <f t="shared" si="7"/>
        <v>94282</v>
      </c>
      <c r="O24" s="217">
        <f t="shared" si="7"/>
        <v>80882</v>
      </c>
      <c r="P24" s="150">
        <f t="shared" si="7"/>
        <v>475367</v>
      </c>
      <c r="Q24" s="150">
        <f t="shared" si="7"/>
        <v>460367</v>
      </c>
      <c r="R24" s="150">
        <f t="shared" si="7"/>
        <v>0</v>
      </c>
      <c r="S24" s="150">
        <f t="shared" si="7"/>
        <v>0</v>
      </c>
      <c r="T24" s="150">
        <f t="shared" si="7"/>
        <v>413320</v>
      </c>
      <c r="U24" s="150">
        <f t="shared" si="7"/>
        <v>398320</v>
      </c>
      <c r="V24" s="150">
        <f t="shared" si="7"/>
        <v>0</v>
      </c>
      <c r="W24" s="150">
        <f t="shared" si="7"/>
        <v>0</v>
      </c>
      <c r="X24" s="150">
        <f t="shared" si="7"/>
        <v>30611</v>
      </c>
      <c r="Y24" s="150">
        <f t="shared" si="7"/>
        <v>28026</v>
      </c>
      <c r="Z24" s="150">
        <f t="shared" si="7"/>
        <v>0</v>
      </c>
      <c r="AA24" s="150">
        <f t="shared" si="7"/>
        <v>2047</v>
      </c>
      <c r="AB24" s="221"/>
      <c r="AC24" s="102"/>
      <c r="AD24" s="102"/>
    </row>
    <row r="25" spans="1:30" s="104" customFormat="1" ht="68.25" customHeight="1">
      <c r="A25" s="225" t="s">
        <v>215</v>
      </c>
      <c r="B25" s="226" t="s">
        <v>56</v>
      </c>
      <c r="C25" s="230"/>
      <c r="D25" s="231"/>
      <c r="E25" s="220"/>
      <c r="F25" s="232"/>
      <c r="G25" s="217">
        <f t="shared" ref="G25:AA25" si="8">G26+G28</f>
        <v>159649</v>
      </c>
      <c r="H25" s="217">
        <f t="shared" si="8"/>
        <v>137249</v>
      </c>
      <c r="I25" s="217">
        <f t="shared" si="8"/>
        <v>0</v>
      </c>
      <c r="J25" s="217">
        <f t="shared" si="8"/>
        <v>0</v>
      </c>
      <c r="K25" s="217">
        <f t="shared" si="8"/>
        <v>0</v>
      </c>
      <c r="L25" s="217">
        <f t="shared" si="8"/>
        <v>94282</v>
      </c>
      <c r="M25" s="217">
        <f t="shared" si="8"/>
        <v>80882</v>
      </c>
      <c r="N25" s="217">
        <f t="shared" si="8"/>
        <v>94282</v>
      </c>
      <c r="O25" s="217">
        <f t="shared" si="8"/>
        <v>80882</v>
      </c>
      <c r="P25" s="150">
        <f t="shared" si="8"/>
        <v>65367</v>
      </c>
      <c r="Q25" s="150">
        <f t="shared" si="8"/>
        <v>50367</v>
      </c>
      <c r="R25" s="150">
        <f t="shared" si="8"/>
        <v>0</v>
      </c>
      <c r="S25" s="150">
        <f t="shared" si="8"/>
        <v>0</v>
      </c>
      <c r="T25" s="150">
        <f t="shared" si="8"/>
        <v>63320</v>
      </c>
      <c r="U25" s="150">
        <f t="shared" si="8"/>
        <v>48320</v>
      </c>
      <c r="V25" s="150">
        <f t="shared" si="8"/>
        <v>0</v>
      </c>
      <c r="W25" s="150">
        <f t="shared" si="8"/>
        <v>0</v>
      </c>
      <c r="X25" s="150">
        <f t="shared" si="8"/>
        <v>30611</v>
      </c>
      <c r="Y25" s="150">
        <f t="shared" si="8"/>
        <v>28026</v>
      </c>
      <c r="Z25" s="150">
        <f t="shared" si="8"/>
        <v>0</v>
      </c>
      <c r="AA25" s="150">
        <f t="shared" si="8"/>
        <v>2047</v>
      </c>
      <c r="AB25" s="221"/>
      <c r="AC25" s="102"/>
      <c r="AD25" s="102"/>
    </row>
    <row r="26" spans="1:30" s="105" customFormat="1" ht="67.5" customHeight="1">
      <c r="A26" s="227" t="s">
        <v>357</v>
      </c>
      <c r="B26" s="233" t="s">
        <v>358</v>
      </c>
      <c r="C26" s="234"/>
      <c r="D26" s="235"/>
      <c r="E26" s="236"/>
      <c r="F26" s="237"/>
      <c r="G26" s="238">
        <f t="shared" ref="G26:AA26" si="9">G27</f>
        <v>54649</v>
      </c>
      <c r="H26" s="238">
        <f t="shared" si="9"/>
        <v>47249</v>
      </c>
      <c r="I26" s="238">
        <f t="shared" si="9"/>
        <v>0</v>
      </c>
      <c r="J26" s="238">
        <f t="shared" si="9"/>
        <v>0</v>
      </c>
      <c r="K26" s="238">
        <f t="shared" si="9"/>
        <v>0</v>
      </c>
      <c r="L26" s="238">
        <f t="shared" si="9"/>
        <v>52602</v>
      </c>
      <c r="M26" s="238">
        <f t="shared" si="9"/>
        <v>39202</v>
      </c>
      <c r="N26" s="238">
        <f t="shared" si="9"/>
        <v>52602</v>
      </c>
      <c r="O26" s="238">
        <f t="shared" si="9"/>
        <v>39202</v>
      </c>
      <c r="P26" s="153">
        <f t="shared" si="9"/>
        <v>2047</v>
      </c>
      <c r="Q26" s="153">
        <f t="shared" si="9"/>
        <v>2047</v>
      </c>
      <c r="R26" s="153">
        <f t="shared" si="9"/>
        <v>0</v>
      </c>
      <c r="S26" s="153">
        <f t="shared" si="9"/>
        <v>0</v>
      </c>
      <c r="T26" s="153">
        <f t="shared" si="9"/>
        <v>0</v>
      </c>
      <c r="U26" s="153">
        <f t="shared" si="9"/>
        <v>0</v>
      </c>
      <c r="V26" s="153">
        <f t="shared" si="9"/>
        <v>0</v>
      </c>
      <c r="W26" s="153">
        <f t="shared" si="9"/>
        <v>0</v>
      </c>
      <c r="X26" s="153">
        <f t="shared" si="9"/>
        <v>2047</v>
      </c>
      <c r="Y26" s="153">
        <f t="shared" si="9"/>
        <v>2047</v>
      </c>
      <c r="Z26" s="153">
        <f t="shared" si="9"/>
        <v>0</v>
      </c>
      <c r="AA26" s="153">
        <f t="shared" si="9"/>
        <v>2047</v>
      </c>
      <c r="AB26" s="239"/>
      <c r="AC26" s="106"/>
      <c r="AD26" s="106"/>
    </row>
    <row r="27" spans="1:30" ht="88.5" customHeight="1">
      <c r="A27" s="145" t="s">
        <v>107</v>
      </c>
      <c r="B27" s="271" t="s">
        <v>534</v>
      </c>
      <c r="C27" s="240" t="s">
        <v>10</v>
      </c>
      <c r="D27" s="146" t="s">
        <v>533</v>
      </c>
      <c r="E27" s="147" t="s">
        <v>532</v>
      </c>
      <c r="F27" s="148" t="s">
        <v>531</v>
      </c>
      <c r="G27" s="144">
        <v>54649</v>
      </c>
      <c r="H27" s="144">
        <v>47249</v>
      </c>
      <c r="I27" s="144"/>
      <c r="J27" s="144"/>
      <c r="K27" s="144"/>
      <c r="L27" s="144">
        <v>52602</v>
      </c>
      <c r="M27" s="144">
        <v>39202</v>
      </c>
      <c r="N27" s="144">
        <v>52602</v>
      </c>
      <c r="O27" s="144">
        <v>39202</v>
      </c>
      <c r="P27" s="149">
        <v>2047</v>
      </c>
      <c r="Q27" s="149">
        <v>2047</v>
      </c>
      <c r="R27" s="150"/>
      <c r="S27" s="150"/>
      <c r="T27" s="149"/>
      <c r="U27" s="149"/>
      <c r="V27" s="150"/>
      <c r="W27" s="150"/>
      <c r="X27" s="150">
        <v>2047</v>
      </c>
      <c r="Y27" s="150">
        <v>2047</v>
      </c>
      <c r="Z27" s="150"/>
      <c r="AA27" s="150">
        <v>2047</v>
      </c>
      <c r="AB27" s="241" t="s">
        <v>530</v>
      </c>
      <c r="AC27" s="109"/>
      <c r="AD27" s="109"/>
    </row>
    <row r="28" spans="1:30" s="104" customFormat="1" ht="49.5" customHeight="1">
      <c r="A28" s="227" t="s">
        <v>359</v>
      </c>
      <c r="B28" s="233" t="s">
        <v>127</v>
      </c>
      <c r="C28" s="230"/>
      <c r="D28" s="231"/>
      <c r="E28" s="220"/>
      <c r="F28" s="232"/>
      <c r="G28" s="217">
        <f t="shared" ref="G28:AA28" si="10">G30</f>
        <v>105000</v>
      </c>
      <c r="H28" s="217">
        <f t="shared" si="10"/>
        <v>90000</v>
      </c>
      <c r="I28" s="217">
        <f t="shared" si="10"/>
        <v>0</v>
      </c>
      <c r="J28" s="217">
        <f t="shared" si="10"/>
        <v>0</v>
      </c>
      <c r="K28" s="217">
        <f t="shared" si="10"/>
        <v>0</v>
      </c>
      <c r="L28" s="217">
        <f t="shared" si="10"/>
        <v>41680</v>
      </c>
      <c r="M28" s="217">
        <f t="shared" si="10"/>
        <v>41680</v>
      </c>
      <c r="N28" s="217">
        <f t="shared" si="10"/>
        <v>41680</v>
      </c>
      <c r="O28" s="217">
        <f t="shared" si="10"/>
        <v>41680</v>
      </c>
      <c r="P28" s="150">
        <f t="shared" si="10"/>
        <v>63320</v>
      </c>
      <c r="Q28" s="150">
        <f t="shared" si="10"/>
        <v>48320</v>
      </c>
      <c r="R28" s="150">
        <f t="shared" si="10"/>
        <v>0</v>
      </c>
      <c r="S28" s="150">
        <f t="shared" si="10"/>
        <v>0</v>
      </c>
      <c r="T28" s="150">
        <f t="shared" si="10"/>
        <v>63320</v>
      </c>
      <c r="U28" s="150">
        <f t="shared" si="10"/>
        <v>48320</v>
      </c>
      <c r="V28" s="150">
        <f t="shared" si="10"/>
        <v>0</v>
      </c>
      <c r="W28" s="150">
        <f t="shared" si="10"/>
        <v>0</v>
      </c>
      <c r="X28" s="150">
        <f t="shared" si="10"/>
        <v>28564</v>
      </c>
      <c r="Y28" s="150">
        <f t="shared" si="10"/>
        <v>25979</v>
      </c>
      <c r="Z28" s="150">
        <f t="shared" si="10"/>
        <v>0</v>
      </c>
      <c r="AA28" s="150">
        <f t="shared" si="10"/>
        <v>0</v>
      </c>
      <c r="AB28" s="221"/>
      <c r="AC28" s="102"/>
      <c r="AD28" s="102"/>
    </row>
    <row r="29" spans="1:30" s="104" customFormat="1" ht="29.25" customHeight="1">
      <c r="A29" s="227"/>
      <c r="B29" s="233" t="s">
        <v>517</v>
      </c>
      <c r="C29" s="230"/>
      <c r="D29" s="231"/>
      <c r="E29" s="220"/>
      <c r="F29" s="232"/>
      <c r="G29" s="217"/>
      <c r="H29" s="217"/>
      <c r="I29" s="217"/>
      <c r="J29" s="217"/>
      <c r="K29" s="217"/>
      <c r="L29" s="217"/>
      <c r="M29" s="217"/>
      <c r="N29" s="217"/>
      <c r="O29" s="217"/>
      <c r="P29" s="149"/>
      <c r="Q29" s="149"/>
      <c r="R29" s="150"/>
      <c r="S29" s="150"/>
      <c r="T29" s="149"/>
      <c r="U29" s="149"/>
      <c r="V29" s="150"/>
      <c r="W29" s="150"/>
      <c r="X29" s="150"/>
      <c r="Y29" s="150"/>
      <c r="Z29" s="150"/>
      <c r="AA29" s="150"/>
      <c r="AB29" s="221"/>
      <c r="AC29" s="102"/>
      <c r="AD29" s="102"/>
    </row>
    <row r="30" spans="1:30" s="104" customFormat="1" ht="72.75" customHeight="1">
      <c r="A30" s="227"/>
      <c r="B30" s="228" t="s">
        <v>491</v>
      </c>
      <c r="C30" s="240"/>
      <c r="D30" s="146"/>
      <c r="E30" s="147"/>
      <c r="F30" s="148"/>
      <c r="G30" s="238">
        <f t="shared" ref="G30:AA30" si="11">G31</f>
        <v>105000</v>
      </c>
      <c r="H30" s="238">
        <f t="shared" si="11"/>
        <v>90000</v>
      </c>
      <c r="I30" s="238">
        <f t="shared" si="11"/>
        <v>0</v>
      </c>
      <c r="J30" s="238">
        <f t="shared" si="11"/>
        <v>0</v>
      </c>
      <c r="K30" s="238">
        <f t="shared" si="11"/>
        <v>0</v>
      </c>
      <c r="L30" s="238">
        <f t="shared" si="11"/>
        <v>41680</v>
      </c>
      <c r="M30" s="238">
        <f t="shared" si="11"/>
        <v>41680</v>
      </c>
      <c r="N30" s="238">
        <f t="shared" si="11"/>
        <v>41680</v>
      </c>
      <c r="O30" s="238">
        <f t="shared" si="11"/>
        <v>41680</v>
      </c>
      <c r="P30" s="153">
        <f t="shared" si="11"/>
        <v>63320</v>
      </c>
      <c r="Q30" s="153">
        <f t="shared" si="11"/>
        <v>48320</v>
      </c>
      <c r="R30" s="153">
        <f t="shared" si="11"/>
        <v>0</v>
      </c>
      <c r="S30" s="153">
        <f t="shared" si="11"/>
        <v>0</v>
      </c>
      <c r="T30" s="153">
        <f t="shared" si="11"/>
        <v>63320</v>
      </c>
      <c r="U30" s="153">
        <f t="shared" si="11"/>
        <v>48320</v>
      </c>
      <c r="V30" s="153">
        <f t="shared" si="11"/>
        <v>0</v>
      </c>
      <c r="W30" s="153">
        <f t="shared" si="11"/>
        <v>0</v>
      </c>
      <c r="X30" s="153">
        <f t="shared" si="11"/>
        <v>28564</v>
      </c>
      <c r="Y30" s="153">
        <f t="shared" si="11"/>
        <v>25979</v>
      </c>
      <c r="Z30" s="153">
        <f t="shared" si="11"/>
        <v>0</v>
      </c>
      <c r="AA30" s="153">
        <f t="shared" si="11"/>
        <v>0</v>
      </c>
      <c r="AB30" s="150"/>
      <c r="AC30" s="101"/>
      <c r="AD30" s="101"/>
    </row>
    <row r="31" spans="1:30" ht="80.099999999999994" customHeight="1">
      <c r="A31" s="145" t="s">
        <v>140</v>
      </c>
      <c r="B31" s="242" t="s">
        <v>184</v>
      </c>
      <c r="C31" s="240" t="s">
        <v>529</v>
      </c>
      <c r="D31" s="146" t="s">
        <v>528</v>
      </c>
      <c r="E31" s="147" t="s">
        <v>527</v>
      </c>
      <c r="F31" s="148" t="s">
        <v>526</v>
      </c>
      <c r="G31" s="144">
        <v>105000</v>
      </c>
      <c r="H31" s="144">
        <v>90000</v>
      </c>
      <c r="I31" s="144"/>
      <c r="J31" s="144"/>
      <c r="K31" s="144"/>
      <c r="L31" s="144">
        <f>M31</f>
        <v>41680</v>
      </c>
      <c r="M31" s="144">
        <v>41680</v>
      </c>
      <c r="N31" s="144">
        <f>O31</f>
        <v>41680</v>
      </c>
      <c r="O31" s="144">
        <v>41680</v>
      </c>
      <c r="P31" s="149">
        <f>G31-L31</f>
        <v>63320</v>
      </c>
      <c r="Q31" s="149">
        <f>H31-M31</f>
        <v>48320</v>
      </c>
      <c r="R31" s="150"/>
      <c r="S31" s="150"/>
      <c r="T31" s="149">
        <f>P31</f>
        <v>63320</v>
      </c>
      <c r="U31" s="149">
        <f>Q31</f>
        <v>48320</v>
      </c>
      <c r="V31" s="150"/>
      <c r="W31" s="150"/>
      <c r="X31" s="150">
        <f>2585+Y31</f>
        <v>28564</v>
      </c>
      <c r="Y31" s="150">
        <v>25979</v>
      </c>
      <c r="Z31" s="150"/>
      <c r="AA31" s="150"/>
      <c r="AB31" s="150"/>
      <c r="AC31" s="101"/>
      <c r="AD31" s="101"/>
    </row>
    <row r="32" spans="1:30" ht="45.75" customHeight="1">
      <c r="A32" s="225" t="s">
        <v>131</v>
      </c>
      <c r="B32" s="226" t="s">
        <v>90</v>
      </c>
      <c r="C32" s="240"/>
      <c r="D32" s="146"/>
      <c r="E32" s="147"/>
      <c r="F32" s="148"/>
      <c r="G32" s="217">
        <f>G33</f>
        <v>350000</v>
      </c>
      <c r="H32" s="217">
        <f>H33</f>
        <v>350000</v>
      </c>
      <c r="I32" s="217"/>
      <c r="J32" s="217">
        <f t="shared" ref="J32:U32" si="12">J33</f>
        <v>0</v>
      </c>
      <c r="K32" s="217">
        <f t="shared" si="12"/>
        <v>0</v>
      </c>
      <c r="L32" s="217">
        <f t="shared" si="12"/>
        <v>0</v>
      </c>
      <c r="M32" s="217">
        <f t="shared" si="12"/>
        <v>0</v>
      </c>
      <c r="N32" s="217">
        <f t="shared" si="12"/>
        <v>0</v>
      </c>
      <c r="O32" s="217">
        <f t="shared" si="12"/>
        <v>0</v>
      </c>
      <c r="P32" s="150">
        <f t="shared" si="12"/>
        <v>410000</v>
      </c>
      <c r="Q32" s="150">
        <f t="shared" si="12"/>
        <v>410000</v>
      </c>
      <c r="R32" s="150">
        <f t="shared" si="12"/>
        <v>0</v>
      </c>
      <c r="S32" s="150">
        <f t="shared" si="12"/>
        <v>0</v>
      </c>
      <c r="T32" s="150">
        <f t="shared" si="12"/>
        <v>350000</v>
      </c>
      <c r="U32" s="150">
        <f t="shared" si="12"/>
        <v>350000</v>
      </c>
      <c r="V32" s="150"/>
      <c r="W32" s="150"/>
      <c r="X32" s="150"/>
      <c r="Y32" s="150"/>
      <c r="Z32" s="150"/>
      <c r="AA32" s="150"/>
      <c r="AB32" s="150"/>
      <c r="AC32" s="101"/>
      <c r="AD32" s="101"/>
    </row>
    <row r="33" spans="1:31" ht="71.25" customHeight="1">
      <c r="A33" s="227"/>
      <c r="B33" s="228" t="s">
        <v>489</v>
      </c>
      <c r="C33" s="240"/>
      <c r="D33" s="146"/>
      <c r="E33" s="147"/>
      <c r="F33" s="148"/>
      <c r="G33" s="217">
        <f>SUM(G34:G37)</f>
        <v>350000</v>
      </c>
      <c r="H33" s="217">
        <f>SUM(H34:H37)</f>
        <v>350000</v>
      </c>
      <c r="I33" s="217"/>
      <c r="J33" s="217">
        <f t="shared" ref="J33:U33" si="13">SUM(J34:J37)</f>
        <v>0</v>
      </c>
      <c r="K33" s="217">
        <f t="shared" si="13"/>
        <v>0</v>
      </c>
      <c r="L33" s="217">
        <f t="shared" si="13"/>
        <v>0</v>
      </c>
      <c r="M33" s="217">
        <f t="shared" si="13"/>
        <v>0</v>
      </c>
      <c r="N33" s="217">
        <f t="shared" si="13"/>
        <v>0</v>
      </c>
      <c r="O33" s="217">
        <f t="shared" si="13"/>
        <v>0</v>
      </c>
      <c r="P33" s="150">
        <f t="shared" si="13"/>
        <v>410000</v>
      </c>
      <c r="Q33" s="150">
        <f t="shared" si="13"/>
        <v>410000</v>
      </c>
      <c r="R33" s="150">
        <f t="shared" si="13"/>
        <v>0</v>
      </c>
      <c r="S33" s="150">
        <f t="shared" si="13"/>
        <v>0</v>
      </c>
      <c r="T33" s="150">
        <f t="shared" si="13"/>
        <v>350000</v>
      </c>
      <c r="U33" s="150">
        <f t="shared" si="13"/>
        <v>350000</v>
      </c>
      <c r="V33" s="150"/>
      <c r="W33" s="150"/>
      <c r="X33" s="150"/>
      <c r="Y33" s="150"/>
      <c r="Z33" s="150"/>
      <c r="AA33" s="150"/>
      <c r="AB33" s="150"/>
      <c r="AC33" s="101"/>
      <c r="AD33" s="101"/>
    </row>
    <row r="34" spans="1:31" ht="87.75" customHeight="1">
      <c r="A34" s="145" t="s">
        <v>107</v>
      </c>
      <c r="B34" s="242" t="s">
        <v>525</v>
      </c>
      <c r="C34" s="240" t="s">
        <v>11</v>
      </c>
      <c r="D34" s="146"/>
      <c r="E34" s="243" t="s">
        <v>520</v>
      </c>
      <c r="F34" s="148"/>
      <c r="G34" s="144">
        <v>90000</v>
      </c>
      <c r="H34" s="144">
        <v>90000</v>
      </c>
      <c r="I34" s="144"/>
      <c r="J34" s="144"/>
      <c r="K34" s="144"/>
      <c r="L34" s="144"/>
      <c r="M34" s="144"/>
      <c r="N34" s="144"/>
      <c r="O34" s="144"/>
      <c r="P34" s="149">
        <v>90000</v>
      </c>
      <c r="Q34" s="149">
        <v>90000</v>
      </c>
      <c r="R34" s="150"/>
      <c r="S34" s="150"/>
      <c r="T34" s="149">
        <v>90000</v>
      </c>
      <c r="U34" s="149">
        <v>90000</v>
      </c>
      <c r="V34" s="150"/>
      <c r="W34" s="150"/>
      <c r="X34" s="150"/>
      <c r="Y34" s="150"/>
      <c r="Z34" s="150"/>
      <c r="AA34" s="150"/>
      <c r="AB34" s="150"/>
      <c r="AC34" s="101"/>
      <c r="AD34" s="101"/>
    </row>
    <row r="35" spans="1:31" s="104" customFormat="1" ht="74.25" customHeight="1">
      <c r="A35" s="145" t="s">
        <v>140</v>
      </c>
      <c r="B35" s="229" t="s">
        <v>524</v>
      </c>
      <c r="C35" s="147" t="s">
        <v>10</v>
      </c>
      <c r="D35" s="147"/>
      <c r="E35" s="147" t="s">
        <v>520</v>
      </c>
      <c r="F35" s="148"/>
      <c r="G35" s="144">
        <f>+H35</f>
        <v>80000</v>
      </c>
      <c r="H35" s="144">
        <v>80000</v>
      </c>
      <c r="I35" s="144"/>
      <c r="J35" s="144"/>
      <c r="K35" s="144"/>
      <c r="L35" s="144"/>
      <c r="M35" s="144"/>
      <c r="N35" s="144"/>
      <c r="O35" s="144"/>
      <c r="P35" s="150">
        <f>+Q35</f>
        <v>80000</v>
      </c>
      <c r="Q35" s="150">
        <v>80000</v>
      </c>
      <c r="R35" s="150"/>
      <c r="S35" s="150"/>
      <c r="T35" s="150">
        <f>+U35</f>
        <v>80000</v>
      </c>
      <c r="U35" s="150">
        <v>80000</v>
      </c>
      <c r="V35" s="150"/>
      <c r="W35" s="150"/>
      <c r="X35" s="150"/>
      <c r="Y35" s="150"/>
      <c r="Z35" s="150"/>
      <c r="AA35" s="150"/>
      <c r="AB35" s="150"/>
      <c r="AC35" s="101"/>
      <c r="AD35" s="101"/>
    </row>
    <row r="36" spans="1:31" s="104" customFormat="1" ht="56.25">
      <c r="A36" s="145" t="s">
        <v>110</v>
      </c>
      <c r="B36" s="229" t="s">
        <v>523</v>
      </c>
      <c r="C36" s="240" t="s">
        <v>522</v>
      </c>
      <c r="D36" s="147"/>
      <c r="E36" s="147" t="s">
        <v>520</v>
      </c>
      <c r="F36" s="148"/>
      <c r="G36" s="144">
        <v>90000</v>
      </c>
      <c r="H36" s="144">
        <v>90000</v>
      </c>
      <c r="I36" s="144"/>
      <c r="J36" s="144"/>
      <c r="K36" s="144"/>
      <c r="L36" s="144"/>
      <c r="M36" s="144"/>
      <c r="N36" s="144"/>
      <c r="O36" s="144"/>
      <c r="P36" s="150">
        <v>90000</v>
      </c>
      <c r="Q36" s="150">
        <v>90000</v>
      </c>
      <c r="R36" s="150"/>
      <c r="S36" s="150"/>
      <c r="T36" s="150">
        <v>90000</v>
      </c>
      <c r="U36" s="150">
        <v>90000</v>
      </c>
      <c r="V36" s="150"/>
      <c r="W36" s="150"/>
      <c r="X36" s="150"/>
      <c r="Y36" s="150"/>
      <c r="Z36" s="150"/>
      <c r="AA36" s="150"/>
      <c r="AB36" s="150"/>
      <c r="AC36" s="101">
        <f>T36</f>
        <v>90000</v>
      </c>
      <c r="AD36" s="101" t="s">
        <v>506</v>
      </c>
    </row>
    <row r="37" spans="1:31" s="107" customFormat="1" ht="48.95" customHeight="1">
      <c r="A37" s="145" t="s">
        <v>141</v>
      </c>
      <c r="B37" s="229" t="s">
        <v>521</v>
      </c>
      <c r="C37" s="146" t="s">
        <v>11</v>
      </c>
      <c r="D37" s="147"/>
      <c r="E37" s="147" t="s">
        <v>520</v>
      </c>
      <c r="F37" s="148"/>
      <c r="G37" s="144">
        <v>90000</v>
      </c>
      <c r="H37" s="144">
        <v>90000</v>
      </c>
      <c r="I37" s="144"/>
      <c r="J37" s="144"/>
      <c r="K37" s="144"/>
      <c r="L37" s="144"/>
      <c r="M37" s="144"/>
      <c r="N37" s="144"/>
      <c r="O37" s="144"/>
      <c r="P37" s="149">
        <v>150000</v>
      </c>
      <c r="Q37" s="149">
        <f>P37</f>
        <v>150000</v>
      </c>
      <c r="R37" s="150"/>
      <c r="S37" s="150"/>
      <c r="T37" s="150">
        <f>+U37</f>
        <v>90000</v>
      </c>
      <c r="U37" s="150">
        <v>90000</v>
      </c>
      <c r="V37" s="150"/>
      <c r="W37" s="150"/>
      <c r="X37" s="150"/>
      <c r="Y37" s="150"/>
      <c r="Z37" s="150"/>
      <c r="AA37" s="150"/>
      <c r="AB37" s="151">
        <f>90/100*1.5</f>
        <v>1.35</v>
      </c>
      <c r="AC37" s="108"/>
      <c r="AD37" s="108"/>
    </row>
    <row r="38" spans="1:31" s="140" customFormat="1" ht="50.1" customHeight="1">
      <c r="A38" s="215" t="s">
        <v>2</v>
      </c>
      <c r="B38" s="216" t="s">
        <v>519</v>
      </c>
      <c r="C38" s="220"/>
      <c r="D38" s="220"/>
      <c r="E38" s="220"/>
      <c r="F38" s="232"/>
      <c r="G38" s="217" t="e">
        <f>#REF!+G39+G49</f>
        <v>#REF!</v>
      </c>
      <c r="H38" s="217" t="e">
        <f>#REF!+H39+H49</f>
        <v>#REF!</v>
      </c>
      <c r="I38" s="217" t="e">
        <f>#REF!+I39+I49</f>
        <v>#REF!</v>
      </c>
      <c r="J38" s="217" t="e">
        <f>#REF!+J39+J49</f>
        <v>#REF!</v>
      </c>
      <c r="K38" s="217" t="e">
        <f>#REF!+K39+K49</f>
        <v>#REF!</v>
      </c>
      <c r="L38" s="217" t="e">
        <f>#REF!+L39+L49</f>
        <v>#REF!</v>
      </c>
      <c r="M38" s="217" t="e">
        <f>#REF!+M39+M49</f>
        <v>#REF!</v>
      </c>
      <c r="N38" s="217" t="e">
        <f>#REF!+N39+N49</f>
        <v>#REF!</v>
      </c>
      <c r="O38" s="217" t="e">
        <f>#REF!+O39+O49</f>
        <v>#REF!</v>
      </c>
      <c r="P38" s="150">
        <f t="shared" ref="P38:AA38" si="14">P39+P49</f>
        <v>961092</v>
      </c>
      <c r="Q38" s="150">
        <f t="shared" si="14"/>
        <v>150899.79999999999</v>
      </c>
      <c r="R38" s="150">
        <f t="shared" si="14"/>
        <v>0</v>
      </c>
      <c r="S38" s="150">
        <f t="shared" si="14"/>
        <v>0</v>
      </c>
      <c r="T38" s="150">
        <f t="shared" si="14"/>
        <v>869104.4</v>
      </c>
      <c r="U38" s="150">
        <f t="shared" si="14"/>
        <v>89829</v>
      </c>
      <c r="V38" s="150">
        <f t="shared" si="14"/>
        <v>0</v>
      </c>
      <c r="W38" s="150">
        <f t="shared" si="14"/>
        <v>0</v>
      </c>
      <c r="X38" s="150">
        <f t="shared" si="14"/>
        <v>150350</v>
      </c>
      <c r="Y38" s="150">
        <f t="shared" si="14"/>
        <v>8000</v>
      </c>
      <c r="Z38" s="150">
        <f t="shared" si="14"/>
        <v>0</v>
      </c>
      <c r="AA38" s="150">
        <f t="shared" si="14"/>
        <v>6000</v>
      </c>
      <c r="AB38" s="221"/>
      <c r="AC38" s="272"/>
      <c r="AD38" s="272">
        <f>T38-X38</f>
        <v>718754.4</v>
      </c>
      <c r="AE38" s="140">
        <f>X38</f>
        <v>150350</v>
      </c>
    </row>
    <row r="39" spans="1:31" s="104" customFormat="1" ht="50.1" customHeight="1">
      <c r="A39" s="244">
        <v>1</v>
      </c>
      <c r="B39" s="226" t="s">
        <v>518</v>
      </c>
      <c r="C39" s="236"/>
      <c r="D39" s="236"/>
      <c r="E39" s="220"/>
      <c r="F39" s="220"/>
      <c r="G39" s="217" t="e">
        <f t="shared" ref="G39:O39" si="15">G45</f>
        <v>#REF!</v>
      </c>
      <c r="H39" s="217" t="e">
        <f t="shared" si="15"/>
        <v>#REF!</v>
      </c>
      <c r="I39" s="217" t="e">
        <f t="shared" si="15"/>
        <v>#REF!</v>
      </c>
      <c r="J39" s="217" t="e">
        <f t="shared" si="15"/>
        <v>#REF!</v>
      </c>
      <c r="K39" s="217" t="e">
        <f t="shared" si="15"/>
        <v>#REF!</v>
      </c>
      <c r="L39" s="217" t="e">
        <f t="shared" si="15"/>
        <v>#REF!</v>
      </c>
      <c r="M39" s="217" t="e">
        <f t="shared" si="15"/>
        <v>#REF!</v>
      </c>
      <c r="N39" s="217" t="e">
        <f t="shared" si="15"/>
        <v>#REF!</v>
      </c>
      <c r="O39" s="217" t="e">
        <f t="shared" si="15"/>
        <v>#REF!</v>
      </c>
      <c r="P39" s="150">
        <f>P45+P42</f>
        <v>756257</v>
      </c>
      <c r="Q39" s="150">
        <f t="shared" ref="Q39:AA39" si="16">Q45+Q42</f>
        <v>125209.8</v>
      </c>
      <c r="R39" s="150">
        <f t="shared" si="16"/>
        <v>0</v>
      </c>
      <c r="S39" s="150">
        <f t="shared" si="16"/>
        <v>0</v>
      </c>
      <c r="T39" s="150">
        <f t="shared" si="16"/>
        <v>706365.4</v>
      </c>
      <c r="U39" s="150">
        <f t="shared" si="16"/>
        <v>66692</v>
      </c>
      <c r="V39" s="150">
        <f t="shared" si="16"/>
        <v>0</v>
      </c>
      <c r="W39" s="150">
        <f t="shared" si="16"/>
        <v>0</v>
      </c>
      <c r="X39" s="150">
        <f t="shared" si="16"/>
        <v>81440</v>
      </c>
      <c r="Y39" s="150">
        <f t="shared" si="16"/>
        <v>3000</v>
      </c>
      <c r="Z39" s="150">
        <f t="shared" si="16"/>
        <v>0</v>
      </c>
      <c r="AA39" s="150">
        <f t="shared" si="16"/>
        <v>6000</v>
      </c>
      <c r="AB39" s="221"/>
      <c r="AC39" s="102"/>
      <c r="AD39" s="102"/>
    </row>
    <row r="40" spans="1:31" s="104" customFormat="1" ht="50.1" customHeight="1">
      <c r="A40" s="225" t="s">
        <v>215</v>
      </c>
      <c r="B40" s="226" t="s">
        <v>56</v>
      </c>
      <c r="C40" s="236"/>
      <c r="D40" s="236"/>
      <c r="E40" s="220"/>
      <c r="F40" s="220"/>
      <c r="G40" s="217"/>
      <c r="H40" s="217"/>
      <c r="I40" s="217"/>
      <c r="J40" s="217"/>
      <c r="K40" s="217"/>
      <c r="L40" s="217"/>
      <c r="M40" s="217"/>
      <c r="N40" s="217"/>
      <c r="O40" s="217"/>
      <c r="P40" s="150"/>
      <c r="Q40" s="150"/>
      <c r="R40" s="150"/>
      <c r="S40" s="150"/>
      <c r="T40" s="150"/>
      <c r="U40" s="150"/>
      <c r="V40" s="150"/>
      <c r="W40" s="150"/>
      <c r="X40" s="150"/>
      <c r="Y40" s="150"/>
      <c r="Z40" s="150"/>
      <c r="AA40" s="150"/>
      <c r="AB40" s="221"/>
      <c r="AC40" s="102"/>
      <c r="AD40" s="102"/>
    </row>
    <row r="41" spans="1:31" s="104" customFormat="1" ht="50.1" customHeight="1">
      <c r="A41" s="227" t="s">
        <v>357</v>
      </c>
      <c r="B41" s="233" t="s">
        <v>358</v>
      </c>
      <c r="C41" s="236"/>
      <c r="D41" s="236"/>
      <c r="E41" s="220"/>
      <c r="F41" s="220"/>
      <c r="G41" s="217"/>
      <c r="H41" s="217"/>
      <c r="I41" s="217"/>
      <c r="J41" s="217"/>
      <c r="K41" s="217"/>
      <c r="L41" s="217"/>
      <c r="M41" s="217"/>
      <c r="N41" s="217"/>
      <c r="O41" s="217"/>
      <c r="P41" s="150"/>
      <c r="Q41" s="150"/>
      <c r="R41" s="150"/>
      <c r="S41" s="150"/>
      <c r="T41" s="150"/>
      <c r="U41" s="150"/>
      <c r="V41" s="150"/>
      <c r="W41" s="150"/>
      <c r="X41" s="150"/>
      <c r="Y41" s="150"/>
      <c r="Z41" s="150"/>
      <c r="AA41" s="150"/>
      <c r="AB41" s="221"/>
      <c r="AC41" s="102"/>
      <c r="AD41" s="102"/>
    </row>
    <row r="42" spans="1:31" s="158" customFormat="1" ht="50.1" customHeight="1">
      <c r="A42" s="222">
        <v>1</v>
      </c>
      <c r="B42" s="245" t="s">
        <v>568</v>
      </c>
      <c r="C42" s="220" t="s">
        <v>244</v>
      </c>
      <c r="D42" s="236"/>
      <c r="E42" s="220"/>
      <c r="F42" s="220"/>
      <c r="G42" s="217"/>
      <c r="H42" s="217"/>
      <c r="I42" s="217"/>
      <c r="J42" s="217"/>
      <c r="K42" s="217"/>
      <c r="L42" s="217"/>
      <c r="M42" s="217"/>
      <c r="N42" s="217"/>
      <c r="O42" s="217"/>
      <c r="P42" s="150">
        <v>6222</v>
      </c>
      <c r="Q42" s="150"/>
      <c r="R42" s="150"/>
      <c r="S42" s="150"/>
      <c r="T42" s="150">
        <f>P42</f>
        <v>6222</v>
      </c>
      <c r="U42" s="150"/>
      <c r="V42" s="150"/>
      <c r="W42" s="150"/>
      <c r="X42" s="150">
        <v>6000</v>
      </c>
      <c r="Y42" s="150"/>
      <c r="Z42" s="150"/>
      <c r="AA42" s="150">
        <f>X42</f>
        <v>6000</v>
      </c>
      <c r="AB42" s="221"/>
      <c r="AC42" s="157"/>
      <c r="AD42" s="157"/>
    </row>
    <row r="43" spans="1:31" s="104" customFormat="1" ht="36" customHeight="1">
      <c r="A43" s="227"/>
      <c r="B43" s="233" t="s">
        <v>127</v>
      </c>
      <c r="C43" s="220"/>
      <c r="D43" s="220"/>
      <c r="E43" s="220"/>
      <c r="F43" s="232"/>
      <c r="G43" s="217"/>
      <c r="H43" s="217"/>
      <c r="I43" s="217"/>
      <c r="J43" s="217"/>
      <c r="K43" s="217"/>
      <c r="L43" s="217"/>
      <c r="M43" s="217"/>
      <c r="N43" s="217"/>
      <c r="O43" s="217"/>
      <c r="P43" s="150"/>
      <c r="Q43" s="150"/>
      <c r="R43" s="150"/>
      <c r="S43" s="150"/>
      <c r="T43" s="150"/>
      <c r="U43" s="150"/>
      <c r="V43" s="150"/>
      <c r="W43" s="150"/>
      <c r="X43" s="150"/>
      <c r="Y43" s="150"/>
      <c r="Z43" s="150"/>
      <c r="AA43" s="150"/>
      <c r="AB43" s="221"/>
      <c r="AC43" s="102"/>
      <c r="AD43" s="102"/>
    </row>
    <row r="44" spans="1:31" s="104" customFormat="1" ht="19.5">
      <c r="A44" s="227"/>
      <c r="B44" s="233" t="s">
        <v>517</v>
      </c>
      <c r="C44" s="220"/>
      <c r="D44" s="220"/>
      <c r="E44" s="220"/>
      <c r="F44" s="232"/>
      <c r="G44" s="217"/>
      <c r="H44" s="217"/>
      <c r="I44" s="217"/>
      <c r="J44" s="217"/>
      <c r="K44" s="217"/>
      <c r="L44" s="217"/>
      <c r="M44" s="217"/>
      <c r="N44" s="217"/>
      <c r="O44" s="217"/>
      <c r="P44" s="150"/>
      <c r="Q44" s="150"/>
      <c r="R44" s="150"/>
      <c r="S44" s="150"/>
      <c r="T44" s="150"/>
      <c r="U44" s="150"/>
      <c r="V44" s="150"/>
      <c r="W44" s="150"/>
      <c r="X44" s="150"/>
      <c r="Y44" s="150"/>
      <c r="Z44" s="150"/>
      <c r="AA44" s="150"/>
      <c r="AB44" s="221"/>
      <c r="AC44" s="102"/>
      <c r="AD44" s="102"/>
    </row>
    <row r="45" spans="1:31" s="105" customFormat="1" ht="69" customHeight="1">
      <c r="A45" s="227"/>
      <c r="B45" s="228" t="s">
        <v>491</v>
      </c>
      <c r="C45" s="236"/>
      <c r="D45" s="236"/>
      <c r="E45" s="236"/>
      <c r="F45" s="237"/>
      <c r="G45" s="238" t="e">
        <f>#REF!+G46+G47</f>
        <v>#REF!</v>
      </c>
      <c r="H45" s="238" t="e">
        <f>#REF!+H46+H47</f>
        <v>#REF!</v>
      </c>
      <c r="I45" s="238" t="e">
        <f>#REF!+I46+I47</f>
        <v>#REF!</v>
      </c>
      <c r="J45" s="238" t="e">
        <f>#REF!+J46+J47</f>
        <v>#REF!</v>
      </c>
      <c r="K45" s="238" t="e">
        <f>#REF!+K46+K47</f>
        <v>#REF!</v>
      </c>
      <c r="L45" s="238" t="e">
        <f>#REF!+L46+L47</f>
        <v>#REF!</v>
      </c>
      <c r="M45" s="238" t="e">
        <f>#REF!+M46+M47</f>
        <v>#REF!</v>
      </c>
      <c r="N45" s="238" t="e">
        <f>#REF!+N46+N47</f>
        <v>#REF!</v>
      </c>
      <c r="O45" s="238" t="e">
        <f>#REF!+O46+O47</f>
        <v>#REF!</v>
      </c>
      <c r="P45" s="153">
        <f>P46+P47+P48</f>
        <v>750035</v>
      </c>
      <c r="Q45" s="153">
        <f t="shared" ref="Q45:AA45" si="17">Q46+Q47+Q48</f>
        <v>125209.8</v>
      </c>
      <c r="R45" s="153">
        <f t="shared" si="17"/>
        <v>0</v>
      </c>
      <c r="S45" s="153">
        <f t="shared" si="17"/>
        <v>0</v>
      </c>
      <c r="T45" s="153">
        <f t="shared" si="17"/>
        <v>700143.4</v>
      </c>
      <c r="U45" s="153">
        <f t="shared" si="17"/>
        <v>66692</v>
      </c>
      <c r="V45" s="153">
        <f t="shared" si="17"/>
        <v>0</v>
      </c>
      <c r="W45" s="153">
        <f t="shared" si="17"/>
        <v>0</v>
      </c>
      <c r="X45" s="153">
        <f t="shared" si="17"/>
        <v>75440</v>
      </c>
      <c r="Y45" s="153">
        <f t="shared" si="17"/>
        <v>3000</v>
      </c>
      <c r="Z45" s="153">
        <f t="shared" si="17"/>
        <v>0</v>
      </c>
      <c r="AA45" s="153">
        <f t="shared" si="17"/>
        <v>0</v>
      </c>
      <c r="AB45" s="239"/>
      <c r="AC45" s="106"/>
      <c r="AD45" s="106"/>
    </row>
    <row r="46" spans="1:31" s="104" customFormat="1" ht="60" customHeight="1">
      <c r="A46" s="145" t="s">
        <v>107</v>
      </c>
      <c r="B46" s="246" t="s">
        <v>516</v>
      </c>
      <c r="C46" s="147" t="s">
        <v>385</v>
      </c>
      <c r="D46" s="236"/>
      <c r="E46" s="247" t="s">
        <v>373</v>
      </c>
      <c r="F46" s="247" t="s">
        <v>515</v>
      </c>
      <c r="G46" s="144">
        <v>172898</v>
      </c>
      <c r="H46" s="144">
        <v>26692</v>
      </c>
      <c r="I46" s="217"/>
      <c r="J46" s="217"/>
      <c r="K46" s="217"/>
      <c r="L46" s="144">
        <v>7526</v>
      </c>
      <c r="M46" s="144"/>
      <c r="N46" s="144">
        <v>7526</v>
      </c>
      <c r="O46" s="144"/>
      <c r="P46" s="150">
        <v>165372</v>
      </c>
      <c r="Q46" s="150">
        <v>26692</v>
      </c>
      <c r="R46" s="150"/>
      <c r="S46" s="150"/>
      <c r="T46" s="150">
        <v>165372</v>
      </c>
      <c r="U46" s="150">
        <v>26692</v>
      </c>
      <c r="V46" s="150"/>
      <c r="W46" s="150"/>
      <c r="X46" s="150">
        <v>57440</v>
      </c>
      <c r="Y46" s="150">
        <v>3000</v>
      </c>
      <c r="Z46" s="150"/>
      <c r="AA46" s="150"/>
      <c r="AB46" s="221"/>
      <c r="AC46" s="102"/>
      <c r="AD46" s="102"/>
    </row>
    <row r="47" spans="1:31" s="104" customFormat="1" ht="57.95" customHeight="1">
      <c r="A47" s="145" t="s">
        <v>140</v>
      </c>
      <c r="B47" s="246" t="s">
        <v>514</v>
      </c>
      <c r="C47" s="246" t="s">
        <v>385</v>
      </c>
      <c r="D47" s="246"/>
      <c r="E47" s="247" t="s">
        <v>513</v>
      </c>
      <c r="F47" s="247" t="s">
        <v>512</v>
      </c>
      <c r="G47" s="144">
        <v>479827</v>
      </c>
      <c r="H47" s="144">
        <v>77635.8</v>
      </c>
      <c r="I47" s="217"/>
      <c r="J47" s="217"/>
      <c r="K47" s="217"/>
      <c r="L47" s="217"/>
      <c r="M47" s="217"/>
      <c r="N47" s="217"/>
      <c r="O47" s="217"/>
      <c r="P47" s="150">
        <v>479827</v>
      </c>
      <c r="Q47" s="150">
        <v>77635.8</v>
      </c>
      <c r="R47" s="150"/>
      <c r="S47" s="150"/>
      <c r="T47" s="150">
        <v>450817.4</v>
      </c>
      <c r="U47" s="150">
        <v>40000</v>
      </c>
      <c r="V47" s="150"/>
      <c r="W47" s="150"/>
      <c r="X47" s="150"/>
      <c r="Y47" s="150"/>
      <c r="Z47" s="150"/>
      <c r="AA47" s="150"/>
      <c r="AB47" s="221"/>
      <c r="AC47" s="102"/>
      <c r="AD47" s="102"/>
    </row>
    <row r="48" spans="1:31" s="158" customFormat="1" ht="57.95" customHeight="1">
      <c r="A48" s="145" t="s">
        <v>110</v>
      </c>
      <c r="B48" s="246" t="s">
        <v>569</v>
      </c>
      <c r="C48" s="246" t="s">
        <v>385</v>
      </c>
      <c r="D48" s="246"/>
      <c r="E48" s="247"/>
      <c r="F48" s="247"/>
      <c r="G48" s="144"/>
      <c r="H48" s="144"/>
      <c r="I48" s="217"/>
      <c r="J48" s="217"/>
      <c r="K48" s="217"/>
      <c r="L48" s="217"/>
      <c r="M48" s="217"/>
      <c r="N48" s="217"/>
      <c r="O48" s="217"/>
      <c r="P48" s="150">
        <v>104836</v>
      </c>
      <c r="Q48" s="150">
        <v>20882</v>
      </c>
      <c r="R48" s="150"/>
      <c r="S48" s="150"/>
      <c r="T48" s="150">
        <v>83954</v>
      </c>
      <c r="U48" s="150"/>
      <c r="V48" s="150"/>
      <c r="W48" s="150"/>
      <c r="X48" s="150">
        <v>18000</v>
      </c>
      <c r="Y48" s="150"/>
      <c r="Z48" s="150"/>
      <c r="AA48" s="150"/>
      <c r="AB48" s="221"/>
      <c r="AC48" s="157"/>
      <c r="AD48" s="157"/>
    </row>
    <row r="49" spans="1:30" s="104" customFormat="1" ht="50.1" customHeight="1">
      <c r="A49" s="215" t="s">
        <v>140</v>
      </c>
      <c r="B49" s="248" t="s">
        <v>511</v>
      </c>
      <c r="C49" s="248"/>
      <c r="D49" s="248"/>
      <c r="E49" s="249"/>
      <c r="F49" s="249"/>
      <c r="G49" s="217">
        <f t="shared" ref="G49:AA49" si="18">G51</f>
        <v>274335</v>
      </c>
      <c r="H49" s="217">
        <f t="shared" si="18"/>
        <v>35190</v>
      </c>
      <c r="I49" s="217">
        <f t="shared" si="18"/>
        <v>0</v>
      </c>
      <c r="J49" s="217">
        <f t="shared" si="18"/>
        <v>0</v>
      </c>
      <c r="K49" s="217">
        <f t="shared" si="18"/>
        <v>0</v>
      </c>
      <c r="L49" s="217">
        <f t="shared" si="18"/>
        <v>69500</v>
      </c>
      <c r="M49" s="217">
        <f t="shared" si="18"/>
        <v>9500</v>
      </c>
      <c r="N49" s="217">
        <f t="shared" si="18"/>
        <v>69500</v>
      </c>
      <c r="O49" s="217">
        <f t="shared" si="18"/>
        <v>9500</v>
      </c>
      <c r="P49" s="150">
        <f t="shared" si="18"/>
        <v>204835</v>
      </c>
      <c r="Q49" s="150">
        <f t="shared" si="18"/>
        <v>25690</v>
      </c>
      <c r="R49" s="150">
        <f t="shared" si="18"/>
        <v>0</v>
      </c>
      <c r="S49" s="150">
        <f t="shared" si="18"/>
        <v>0</v>
      </c>
      <c r="T49" s="150">
        <f t="shared" si="18"/>
        <v>162739</v>
      </c>
      <c r="U49" s="150">
        <f t="shared" si="18"/>
        <v>23137</v>
      </c>
      <c r="V49" s="150">
        <f t="shared" si="18"/>
        <v>0</v>
      </c>
      <c r="W49" s="150">
        <f t="shared" si="18"/>
        <v>0</v>
      </c>
      <c r="X49" s="150">
        <f t="shared" si="18"/>
        <v>68910</v>
      </c>
      <c r="Y49" s="150">
        <f t="shared" si="18"/>
        <v>5000</v>
      </c>
      <c r="Z49" s="150">
        <f t="shared" si="18"/>
        <v>0</v>
      </c>
      <c r="AA49" s="150">
        <f t="shared" si="18"/>
        <v>0</v>
      </c>
      <c r="AB49" s="221"/>
      <c r="AC49" s="102"/>
      <c r="AD49" s="102"/>
    </row>
    <row r="50" spans="1:30" s="104" customFormat="1" ht="39">
      <c r="A50" s="215"/>
      <c r="B50" s="233" t="s">
        <v>127</v>
      </c>
      <c r="C50" s="248"/>
      <c r="D50" s="248"/>
      <c r="E50" s="249"/>
      <c r="F50" s="249"/>
      <c r="G50" s="217"/>
      <c r="H50" s="217"/>
      <c r="I50" s="217"/>
      <c r="J50" s="217"/>
      <c r="K50" s="217"/>
      <c r="L50" s="217"/>
      <c r="M50" s="217"/>
      <c r="N50" s="217"/>
      <c r="O50" s="217"/>
      <c r="P50" s="150"/>
      <c r="Q50" s="150"/>
      <c r="R50" s="150"/>
      <c r="S50" s="150"/>
      <c r="T50" s="150"/>
      <c r="U50" s="150"/>
      <c r="V50" s="150"/>
      <c r="W50" s="150"/>
      <c r="X50" s="150"/>
      <c r="Y50" s="150"/>
      <c r="Z50" s="150"/>
      <c r="AA50" s="150"/>
      <c r="AB50" s="221"/>
      <c r="AC50" s="102"/>
      <c r="AD50" s="102"/>
    </row>
    <row r="51" spans="1:30" s="104" customFormat="1" ht="58.5">
      <c r="A51" s="215"/>
      <c r="B51" s="228" t="s">
        <v>559</v>
      </c>
      <c r="C51" s="248"/>
      <c r="D51" s="248"/>
      <c r="E51" s="249"/>
      <c r="F51" s="249"/>
      <c r="G51" s="217">
        <f t="shared" ref="G51:AA51" si="19">G52</f>
        <v>274335</v>
      </c>
      <c r="H51" s="217">
        <f t="shared" si="19"/>
        <v>35190</v>
      </c>
      <c r="I51" s="217">
        <f t="shared" si="19"/>
        <v>0</v>
      </c>
      <c r="J51" s="217">
        <f t="shared" si="19"/>
        <v>0</v>
      </c>
      <c r="K51" s="217">
        <f t="shared" si="19"/>
        <v>0</v>
      </c>
      <c r="L51" s="217">
        <f t="shared" si="19"/>
        <v>69500</v>
      </c>
      <c r="M51" s="217">
        <f t="shared" si="19"/>
        <v>9500</v>
      </c>
      <c r="N51" s="217">
        <f t="shared" si="19"/>
        <v>69500</v>
      </c>
      <c r="O51" s="217">
        <f t="shared" si="19"/>
        <v>9500</v>
      </c>
      <c r="P51" s="150">
        <f t="shared" si="19"/>
        <v>204835</v>
      </c>
      <c r="Q51" s="150">
        <f t="shared" si="19"/>
        <v>25690</v>
      </c>
      <c r="R51" s="150">
        <f t="shared" si="19"/>
        <v>0</v>
      </c>
      <c r="S51" s="150">
        <f t="shared" si="19"/>
        <v>0</v>
      </c>
      <c r="T51" s="150">
        <f t="shared" si="19"/>
        <v>162739</v>
      </c>
      <c r="U51" s="150">
        <f t="shared" si="19"/>
        <v>23137</v>
      </c>
      <c r="V51" s="150">
        <f t="shared" si="19"/>
        <v>0</v>
      </c>
      <c r="W51" s="150">
        <f t="shared" si="19"/>
        <v>0</v>
      </c>
      <c r="X51" s="150">
        <f t="shared" si="19"/>
        <v>68910</v>
      </c>
      <c r="Y51" s="150">
        <f t="shared" si="19"/>
        <v>5000</v>
      </c>
      <c r="Z51" s="150">
        <f t="shared" si="19"/>
        <v>0</v>
      </c>
      <c r="AA51" s="150">
        <f t="shared" si="19"/>
        <v>0</v>
      </c>
      <c r="AB51" s="221"/>
      <c r="AC51" s="102"/>
      <c r="AD51" s="102"/>
    </row>
    <row r="52" spans="1:30" s="104" customFormat="1" ht="93.75">
      <c r="A52" s="145"/>
      <c r="B52" s="246" t="s">
        <v>510</v>
      </c>
      <c r="C52" s="246" t="s">
        <v>385</v>
      </c>
      <c r="D52" s="247" t="s">
        <v>509</v>
      </c>
      <c r="E52" s="247" t="s">
        <v>508</v>
      </c>
      <c r="F52" s="247" t="s">
        <v>507</v>
      </c>
      <c r="G52" s="144">
        <v>274335</v>
      </c>
      <c r="H52" s="144">
        <v>35190</v>
      </c>
      <c r="I52" s="217"/>
      <c r="J52" s="217"/>
      <c r="K52" s="217"/>
      <c r="L52" s="144">
        <v>69500</v>
      </c>
      <c r="M52" s="144">
        <v>9500</v>
      </c>
      <c r="N52" s="144">
        <f>L52</f>
        <v>69500</v>
      </c>
      <c r="O52" s="144">
        <f>M52</f>
        <v>9500</v>
      </c>
      <c r="P52" s="150">
        <f>G52-L52</f>
        <v>204835</v>
      </c>
      <c r="Q52" s="150">
        <f>H52-M52</f>
        <v>25690</v>
      </c>
      <c r="R52" s="150"/>
      <c r="S52" s="150"/>
      <c r="T52" s="150">
        <v>162739</v>
      </c>
      <c r="U52" s="150">
        <v>23137</v>
      </c>
      <c r="V52" s="150"/>
      <c r="W52" s="150"/>
      <c r="X52" s="150">
        <v>68910</v>
      </c>
      <c r="Y52" s="150">
        <v>5000</v>
      </c>
      <c r="Z52" s="150"/>
      <c r="AA52" s="150"/>
      <c r="AB52" s="221"/>
      <c r="AC52" s="102">
        <f>U52</f>
        <v>23137</v>
      </c>
      <c r="AD52" s="102" t="s">
        <v>506</v>
      </c>
    </row>
    <row r="53" spans="1:30" s="140" customFormat="1" ht="37.5">
      <c r="A53" s="215" t="s">
        <v>3</v>
      </c>
      <c r="B53" s="216" t="s">
        <v>505</v>
      </c>
      <c r="C53" s="220"/>
      <c r="D53" s="220"/>
      <c r="E53" s="220"/>
      <c r="F53" s="273" t="e">
        <f>#REF!</f>
        <v>#REF!</v>
      </c>
      <c r="G53" s="273" t="e">
        <f>#REF!</f>
        <v>#REF!</v>
      </c>
      <c r="H53" s="273" t="e">
        <f>#REF!</f>
        <v>#REF!</v>
      </c>
      <c r="I53" s="273" t="e">
        <f>#REF!</f>
        <v>#REF!</v>
      </c>
      <c r="J53" s="273" t="e">
        <f>#REF!</f>
        <v>#REF!</v>
      </c>
      <c r="K53" s="273" t="e">
        <f>#REF!</f>
        <v>#REF!</v>
      </c>
      <c r="L53" s="273" t="e">
        <f>#REF!</f>
        <v>#REF!</v>
      </c>
      <c r="M53" s="273" t="e">
        <f>#REF!</f>
        <v>#REF!</v>
      </c>
      <c r="N53" s="273" t="e">
        <f>#REF!</f>
        <v>#REF!</v>
      </c>
      <c r="O53" s="273" t="e">
        <f>#REF!</f>
        <v>#REF!</v>
      </c>
      <c r="P53" s="250">
        <f t="shared" ref="P53:AA53" si="20">P55</f>
        <v>90000</v>
      </c>
      <c r="Q53" s="250">
        <f t="shared" si="20"/>
        <v>90000</v>
      </c>
      <c r="R53" s="250">
        <f t="shared" si="20"/>
        <v>0</v>
      </c>
      <c r="S53" s="250">
        <f t="shared" si="20"/>
        <v>0</v>
      </c>
      <c r="T53" s="250">
        <f t="shared" si="20"/>
        <v>18000</v>
      </c>
      <c r="U53" s="250">
        <f t="shared" si="20"/>
        <v>18000</v>
      </c>
      <c r="V53" s="250">
        <f t="shared" si="20"/>
        <v>0</v>
      </c>
      <c r="W53" s="250">
        <f t="shared" si="20"/>
        <v>0</v>
      </c>
      <c r="X53" s="250">
        <f t="shared" si="20"/>
        <v>0</v>
      </c>
      <c r="Y53" s="250">
        <f t="shared" si="20"/>
        <v>0</v>
      </c>
      <c r="Z53" s="250">
        <f t="shared" si="20"/>
        <v>0</v>
      </c>
      <c r="AA53" s="250">
        <f t="shared" si="20"/>
        <v>0</v>
      </c>
      <c r="AB53" s="221"/>
      <c r="AC53" s="272"/>
      <c r="AD53" s="272">
        <f>T53-X53</f>
        <v>18000</v>
      </c>
    </row>
    <row r="54" spans="1:30" s="98" customFormat="1" ht="73.5" customHeight="1">
      <c r="A54" s="227"/>
      <c r="B54" s="228" t="s">
        <v>489</v>
      </c>
      <c r="C54" s="220"/>
      <c r="D54" s="220"/>
      <c r="E54" s="220"/>
      <c r="F54" s="232"/>
      <c r="G54" s="217"/>
      <c r="H54" s="217"/>
      <c r="I54" s="217"/>
      <c r="J54" s="217"/>
      <c r="K54" s="217"/>
      <c r="L54" s="217"/>
      <c r="M54" s="217"/>
      <c r="N54" s="274"/>
      <c r="O54" s="274"/>
      <c r="P54" s="150"/>
      <c r="Q54" s="150"/>
      <c r="R54" s="150"/>
      <c r="S54" s="150"/>
      <c r="T54" s="150"/>
      <c r="U54" s="150"/>
      <c r="V54" s="150"/>
      <c r="W54" s="150"/>
      <c r="X54" s="150"/>
      <c r="Y54" s="150"/>
      <c r="Z54" s="150"/>
      <c r="AA54" s="150"/>
      <c r="AB54" s="221"/>
      <c r="AC54" s="103"/>
      <c r="AD54" s="103"/>
    </row>
    <row r="55" spans="1:30" s="98" customFormat="1" ht="44.1" customHeight="1">
      <c r="A55" s="251">
        <v>1</v>
      </c>
      <c r="B55" s="252" t="s">
        <v>504</v>
      </c>
      <c r="C55" s="220"/>
      <c r="D55" s="251" t="s">
        <v>503</v>
      </c>
      <c r="E55" s="220"/>
      <c r="F55" s="144"/>
      <c r="G55" s="144"/>
      <c r="H55" s="144"/>
      <c r="I55" s="144"/>
      <c r="J55" s="144"/>
      <c r="K55" s="144"/>
      <c r="L55" s="144"/>
      <c r="M55" s="144"/>
      <c r="N55" s="144"/>
      <c r="O55" s="144"/>
      <c r="P55" s="150">
        <v>90000</v>
      </c>
      <c r="Q55" s="150">
        <v>90000</v>
      </c>
      <c r="R55" s="150"/>
      <c r="S55" s="150"/>
      <c r="T55" s="150">
        <v>18000</v>
      </c>
      <c r="U55" s="150">
        <v>18000</v>
      </c>
      <c r="V55" s="150"/>
      <c r="W55" s="150"/>
      <c r="X55" s="150"/>
      <c r="Y55" s="150"/>
      <c r="Z55" s="150"/>
      <c r="AA55" s="150"/>
      <c r="AB55" s="150"/>
      <c r="AC55" s="101"/>
      <c r="AD55" s="101"/>
    </row>
    <row r="56" spans="1:30" s="140" customFormat="1" ht="51" customHeight="1">
      <c r="A56" s="215" t="s">
        <v>4</v>
      </c>
      <c r="B56" s="216" t="s">
        <v>502</v>
      </c>
      <c r="C56" s="220"/>
      <c r="D56" s="220"/>
      <c r="E56" s="220"/>
      <c r="F56" s="232"/>
      <c r="G56" s="217">
        <f t="shared" ref="G56:AA56" si="21">G58+G61</f>
        <v>220900</v>
      </c>
      <c r="H56" s="217">
        <f t="shared" si="21"/>
        <v>217300</v>
      </c>
      <c r="I56" s="217">
        <f t="shared" si="21"/>
        <v>0</v>
      </c>
      <c r="J56" s="217">
        <f t="shared" si="21"/>
        <v>0</v>
      </c>
      <c r="K56" s="217">
        <f t="shared" si="21"/>
        <v>0</v>
      </c>
      <c r="L56" s="217">
        <f t="shared" si="21"/>
        <v>16219</v>
      </c>
      <c r="M56" s="217">
        <f t="shared" si="21"/>
        <v>16219</v>
      </c>
      <c r="N56" s="217">
        <f t="shared" si="21"/>
        <v>16219</v>
      </c>
      <c r="O56" s="217">
        <f t="shared" si="21"/>
        <v>16219</v>
      </c>
      <c r="P56" s="150">
        <f t="shared" si="21"/>
        <v>204681</v>
      </c>
      <c r="Q56" s="150">
        <f t="shared" si="21"/>
        <v>201081</v>
      </c>
      <c r="R56" s="150">
        <f t="shared" si="21"/>
        <v>0</v>
      </c>
      <c r="S56" s="150">
        <f t="shared" si="21"/>
        <v>1081</v>
      </c>
      <c r="T56" s="150">
        <f t="shared" si="21"/>
        <v>102600</v>
      </c>
      <c r="U56" s="150">
        <f t="shared" si="21"/>
        <v>99000</v>
      </c>
      <c r="V56" s="150">
        <f t="shared" si="21"/>
        <v>0</v>
      </c>
      <c r="W56" s="150">
        <f t="shared" si="21"/>
        <v>1081</v>
      </c>
      <c r="X56" s="150">
        <f t="shared" si="21"/>
        <v>2081</v>
      </c>
      <c r="Y56" s="150">
        <f t="shared" si="21"/>
        <v>1081</v>
      </c>
      <c r="Z56" s="150">
        <f t="shared" si="21"/>
        <v>0</v>
      </c>
      <c r="AA56" s="150">
        <f t="shared" si="21"/>
        <v>1081</v>
      </c>
      <c r="AB56" s="221"/>
      <c r="AC56" s="272"/>
      <c r="AD56" s="272">
        <f>T56-X56</f>
        <v>100519</v>
      </c>
    </row>
    <row r="57" spans="1:30" s="98" customFormat="1" ht="28.5" customHeight="1">
      <c r="A57" s="215"/>
      <c r="B57" s="216" t="s">
        <v>492</v>
      </c>
      <c r="C57" s="220"/>
      <c r="D57" s="220"/>
      <c r="E57" s="220"/>
      <c r="F57" s="232"/>
      <c r="G57" s="217"/>
      <c r="H57" s="217"/>
      <c r="I57" s="217"/>
      <c r="J57" s="217"/>
      <c r="K57" s="217"/>
      <c r="L57" s="217"/>
      <c r="M57" s="217"/>
      <c r="N57" s="274"/>
      <c r="O57" s="274"/>
      <c r="P57" s="150"/>
      <c r="Q57" s="150"/>
      <c r="R57" s="150"/>
      <c r="S57" s="150"/>
      <c r="T57" s="150"/>
      <c r="U57" s="150"/>
      <c r="V57" s="150"/>
      <c r="W57" s="150"/>
      <c r="X57" s="150"/>
      <c r="Y57" s="150"/>
      <c r="Z57" s="150"/>
      <c r="AA57" s="150"/>
      <c r="AB57" s="221"/>
      <c r="AC57" s="103"/>
      <c r="AD57" s="103"/>
    </row>
    <row r="58" spans="1:30" s="98" customFormat="1" ht="65.25" customHeight="1">
      <c r="A58" s="225" t="s">
        <v>215</v>
      </c>
      <c r="B58" s="226" t="s">
        <v>56</v>
      </c>
      <c r="C58" s="220"/>
      <c r="D58" s="220"/>
      <c r="E58" s="220"/>
      <c r="F58" s="232"/>
      <c r="G58" s="274">
        <f t="shared" ref="G58:AA58" si="22">G60</f>
        <v>10900</v>
      </c>
      <c r="H58" s="274">
        <f t="shared" si="22"/>
        <v>7300</v>
      </c>
      <c r="I58" s="274">
        <f t="shared" si="22"/>
        <v>0</v>
      </c>
      <c r="J58" s="274">
        <f t="shared" si="22"/>
        <v>0</v>
      </c>
      <c r="K58" s="274">
        <f t="shared" si="22"/>
        <v>0</v>
      </c>
      <c r="L58" s="274">
        <f t="shared" si="22"/>
        <v>6219</v>
      </c>
      <c r="M58" s="274">
        <f t="shared" si="22"/>
        <v>6219</v>
      </c>
      <c r="N58" s="274">
        <f t="shared" si="22"/>
        <v>6219</v>
      </c>
      <c r="O58" s="274">
        <f t="shared" si="22"/>
        <v>6219</v>
      </c>
      <c r="P58" s="150">
        <f t="shared" si="22"/>
        <v>4681</v>
      </c>
      <c r="Q58" s="150">
        <f t="shared" si="22"/>
        <v>1081</v>
      </c>
      <c r="R58" s="150">
        <f t="shared" si="22"/>
        <v>0</v>
      </c>
      <c r="S58" s="150">
        <f t="shared" si="22"/>
        <v>1081</v>
      </c>
      <c r="T58" s="150">
        <f t="shared" si="22"/>
        <v>4681</v>
      </c>
      <c r="U58" s="150">
        <f t="shared" si="22"/>
        <v>1081</v>
      </c>
      <c r="V58" s="150">
        <f t="shared" si="22"/>
        <v>0</v>
      </c>
      <c r="W58" s="150">
        <f t="shared" si="22"/>
        <v>1081</v>
      </c>
      <c r="X58" s="150">
        <f t="shared" si="22"/>
        <v>2081</v>
      </c>
      <c r="Y58" s="150">
        <f t="shared" si="22"/>
        <v>1081</v>
      </c>
      <c r="Z58" s="150">
        <f t="shared" si="22"/>
        <v>0</v>
      </c>
      <c r="AA58" s="150">
        <f t="shared" si="22"/>
        <v>1081</v>
      </c>
      <c r="AB58" s="221"/>
      <c r="AC58" s="103"/>
      <c r="AD58" s="103"/>
    </row>
    <row r="59" spans="1:30" s="98" customFormat="1" ht="72.75" customHeight="1">
      <c r="A59" s="215"/>
      <c r="B59" s="216" t="s">
        <v>491</v>
      </c>
      <c r="C59" s="220"/>
      <c r="D59" s="220"/>
      <c r="E59" s="220"/>
      <c r="F59" s="232"/>
      <c r="G59" s="217"/>
      <c r="H59" s="217"/>
      <c r="I59" s="217"/>
      <c r="J59" s="217"/>
      <c r="K59" s="217"/>
      <c r="L59" s="217"/>
      <c r="M59" s="217"/>
      <c r="N59" s="274"/>
      <c r="O59" s="274"/>
      <c r="P59" s="150"/>
      <c r="Q59" s="150"/>
      <c r="R59" s="150"/>
      <c r="S59" s="150"/>
      <c r="T59" s="150"/>
      <c r="U59" s="150"/>
      <c r="V59" s="150"/>
      <c r="W59" s="150"/>
      <c r="X59" s="150"/>
      <c r="Y59" s="150"/>
      <c r="Z59" s="150"/>
      <c r="AA59" s="150"/>
      <c r="AB59" s="221"/>
      <c r="AC59" s="103"/>
      <c r="AD59" s="103"/>
    </row>
    <row r="60" spans="1:30" s="98" customFormat="1" ht="51" customHeight="1">
      <c r="A60" s="240">
        <v>1</v>
      </c>
      <c r="B60" s="253" t="s">
        <v>307</v>
      </c>
      <c r="C60" s="254" t="s">
        <v>501</v>
      </c>
      <c r="D60" s="220"/>
      <c r="E60" s="240" t="s">
        <v>373</v>
      </c>
      <c r="F60" s="240" t="s">
        <v>308</v>
      </c>
      <c r="G60" s="144">
        <v>10900</v>
      </c>
      <c r="H60" s="144">
        <v>7300</v>
      </c>
      <c r="I60" s="144"/>
      <c r="J60" s="144"/>
      <c r="K60" s="144"/>
      <c r="L60" s="144">
        <v>6219</v>
      </c>
      <c r="M60" s="144">
        <v>6219</v>
      </c>
      <c r="N60" s="144">
        <v>6219</v>
      </c>
      <c r="O60" s="144">
        <v>6219</v>
      </c>
      <c r="P60" s="150">
        <f>G60-L60</f>
        <v>4681</v>
      </c>
      <c r="Q60" s="150">
        <f>H60-L60</f>
        <v>1081</v>
      </c>
      <c r="R60" s="150"/>
      <c r="S60" s="150">
        <f>Q60</f>
        <v>1081</v>
      </c>
      <c r="T60" s="150">
        <v>4681</v>
      </c>
      <c r="U60" s="150">
        <v>1081</v>
      </c>
      <c r="V60" s="150"/>
      <c r="W60" s="150">
        <v>1081</v>
      </c>
      <c r="X60" s="150">
        <f>Y60+1000</f>
        <v>2081</v>
      </c>
      <c r="Y60" s="150">
        <v>1081</v>
      </c>
      <c r="Z60" s="150"/>
      <c r="AA60" s="150">
        <v>1081</v>
      </c>
      <c r="AB60" s="221"/>
      <c r="AC60" s="103"/>
      <c r="AD60" s="103"/>
    </row>
    <row r="61" spans="1:30" s="98" customFormat="1" ht="51" customHeight="1">
      <c r="A61" s="225" t="s">
        <v>131</v>
      </c>
      <c r="B61" s="226" t="s">
        <v>90</v>
      </c>
      <c r="C61" s="220"/>
      <c r="D61" s="220"/>
      <c r="E61" s="230"/>
      <c r="F61" s="230"/>
      <c r="G61" s="217">
        <f t="shared" ref="G61:AA61" si="23">G63</f>
        <v>210000</v>
      </c>
      <c r="H61" s="217">
        <f t="shared" si="23"/>
        <v>210000</v>
      </c>
      <c r="I61" s="217">
        <f t="shared" si="23"/>
        <v>0</v>
      </c>
      <c r="J61" s="217">
        <f t="shared" si="23"/>
        <v>0</v>
      </c>
      <c r="K61" s="217">
        <f t="shared" si="23"/>
        <v>0</v>
      </c>
      <c r="L61" s="217">
        <f t="shared" si="23"/>
        <v>10000</v>
      </c>
      <c r="M61" s="217">
        <f t="shared" si="23"/>
        <v>10000</v>
      </c>
      <c r="N61" s="217">
        <f t="shared" si="23"/>
        <v>10000</v>
      </c>
      <c r="O61" s="217">
        <f t="shared" si="23"/>
        <v>10000</v>
      </c>
      <c r="P61" s="150">
        <f t="shared" si="23"/>
        <v>200000</v>
      </c>
      <c r="Q61" s="150">
        <f t="shared" si="23"/>
        <v>200000</v>
      </c>
      <c r="R61" s="150">
        <f t="shared" si="23"/>
        <v>0</v>
      </c>
      <c r="S61" s="150">
        <f t="shared" si="23"/>
        <v>0</v>
      </c>
      <c r="T61" s="150">
        <f t="shared" si="23"/>
        <v>97919</v>
      </c>
      <c r="U61" s="150">
        <f t="shared" si="23"/>
        <v>97919</v>
      </c>
      <c r="V61" s="150">
        <f t="shared" si="23"/>
        <v>0</v>
      </c>
      <c r="W61" s="150">
        <f t="shared" si="23"/>
        <v>0</v>
      </c>
      <c r="X61" s="150">
        <f t="shared" si="23"/>
        <v>0</v>
      </c>
      <c r="Y61" s="150">
        <f t="shared" si="23"/>
        <v>0</v>
      </c>
      <c r="Z61" s="150">
        <f t="shared" si="23"/>
        <v>0</v>
      </c>
      <c r="AA61" s="150">
        <f t="shared" si="23"/>
        <v>0</v>
      </c>
      <c r="AB61" s="221"/>
      <c r="AC61" s="102"/>
      <c r="AD61" s="102"/>
    </row>
    <row r="62" spans="1:30" s="100" customFormat="1" ht="62.1" customHeight="1">
      <c r="A62" s="275"/>
      <c r="B62" s="255" t="s">
        <v>491</v>
      </c>
      <c r="C62" s="236"/>
      <c r="D62" s="236"/>
      <c r="E62" s="236"/>
      <c r="F62" s="237">
        <f>G63-T63</f>
        <v>112081</v>
      </c>
      <c r="G62" s="144"/>
      <c r="H62" s="144"/>
      <c r="I62" s="144"/>
      <c r="J62" s="144"/>
      <c r="K62" s="144"/>
      <c r="L62" s="144"/>
      <c r="M62" s="144"/>
      <c r="N62" s="144"/>
      <c r="O62" s="144"/>
      <c r="P62" s="150"/>
      <c r="Q62" s="150"/>
      <c r="R62" s="150"/>
      <c r="S62" s="150"/>
      <c r="T62" s="150"/>
      <c r="U62" s="150"/>
      <c r="V62" s="150"/>
      <c r="W62" s="150"/>
      <c r="X62" s="150"/>
      <c r="Y62" s="150"/>
      <c r="Z62" s="150"/>
      <c r="AA62" s="150"/>
      <c r="AB62" s="150"/>
      <c r="AC62" s="101"/>
      <c r="AD62" s="101"/>
    </row>
    <row r="63" spans="1:30" s="166" customFormat="1" ht="63.95" customHeight="1">
      <c r="A63" s="143">
        <v>1</v>
      </c>
      <c r="B63" s="256" t="s">
        <v>500</v>
      </c>
      <c r="C63" s="254" t="s">
        <v>385</v>
      </c>
      <c r="D63" s="240" t="s">
        <v>499</v>
      </c>
      <c r="E63" s="220"/>
      <c r="F63" s="240" t="s">
        <v>498</v>
      </c>
      <c r="G63" s="144">
        <v>210000</v>
      </c>
      <c r="H63" s="144">
        <v>210000</v>
      </c>
      <c r="I63" s="144"/>
      <c r="J63" s="144"/>
      <c r="K63" s="144"/>
      <c r="L63" s="144">
        <v>10000</v>
      </c>
      <c r="M63" s="144">
        <v>10000</v>
      </c>
      <c r="N63" s="144">
        <v>10000</v>
      </c>
      <c r="O63" s="144">
        <v>10000</v>
      </c>
      <c r="P63" s="150">
        <v>200000</v>
      </c>
      <c r="Q63" s="150">
        <v>200000</v>
      </c>
      <c r="R63" s="150"/>
      <c r="S63" s="150"/>
      <c r="T63" s="150">
        <f>U63</f>
        <v>97919</v>
      </c>
      <c r="U63" s="150">
        <f>99000-U60</f>
        <v>97919</v>
      </c>
      <c r="V63" s="150"/>
      <c r="W63" s="150"/>
      <c r="X63" s="150"/>
      <c r="Y63" s="150"/>
      <c r="Z63" s="150"/>
      <c r="AA63" s="150"/>
      <c r="AB63" s="150"/>
      <c r="AC63" s="165"/>
      <c r="AD63" s="165"/>
    </row>
    <row r="64" spans="1:30" s="140" customFormat="1" ht="48.95" customHeight="1">
      <c r="A64" s="215" t="s">
        <v>5</v>
      </c>
      <c r="B64" s="216" t="s">
        <v>497</v>
      </c>
      <c r="C64" s="220"/>
      <c r="D64" s="220"/>
      <c r="E64" s="220"/>
      <c r="F64" s="232"/>
      <c r="G64" s="217">
        <f t="shared" ref="G64:AA64" si="24">G66</f>
        <v>211561</v>
      </c>
      <c r="H64" s="217">
        <f t="shared" si="24"/>
        <v>181561</v>
      </c>
      <c r="I64" s="217">
        <f t="shared" si="24"/>
        <v>0</v>
      </c>
      <c r="J64" s="217">
        <f t="shared" si="24"/>
        <v>0</v>
      </c>
      <c r="K64" s="217">
        <f t="shared" si="24"/>
        <v>0</v>
      </c>
      <c r="L64" s="217">
        <f t="shared" si="24"/>
        <v>85700</v>
      </c>
      <c r="M64" s="217">
        <f t="shared" si="24"/>
        <v>85700</v>
      </c>
      <c r="N64" s="217">
        <f t="shared" si="24"/>
        <v>85700</v>
      </c>
      <c r="O64" s="217">
        <f t="shared" si="24"/>
        <v>85700</v>
      </c>
      <c r="P64" s="150">
        <f t="shared" si="24"/>
        <v>125103</v>
      </c>
      <c r="Q64" s="150">
        <f t="shared" si="24"/>
        <v>95103</v>
      </c>
      <c r="R64" s="150">
        <f t="shared" si="24"/>
        <v>0</v>
      </c>
      <c r="S64" s="150">
        <f t="shared" si="24"/>
        <v>0</v>
      </c>
      <c r="T64" s="150">
        <f t="shared" si="24"/>
        <v>115500</v>
      </c>
      <c r="U64" s="150">
        <f t="shared" si="24"/>
        <v>85500</v>
      </c>
      <c r="V64" s="150">
        <f t="shared" si="24"/>
        <v>0</v>
      </c>
      <c r="W64" s="150">
        <f t="shared" si="24"/>
        <v>0</v>
      </c>
      <c r="X64" s="150">
        <f t="shared" si="24"/>
        <v>26500</v>
      </c>
      <c r="Y64" s="150">
        <f t="shared" si="24"/>
        <v>20500</v>
      </c>
      <c r="Z64" s="150">
        <f t="shared" si="24"/>
        <v>0</v>
      </c>
      <c r="AA64" s="150">
        <f t="shared" si="24"/>
        <v>20500</v>
      </c>
      <c r="AB64" s="221"/>
      <c r="AC64" s="272"/>
      <c r="AD64" s="272">
        <f>T64-X64</f>
        <v>89000</v>
      </c>
    </row>
    <row r="65" spans="1:31" s="98" customFormat="1" ht="40.5" customHeight="1">
      <c r="A65" s="215"/>
      <c r="B65" s="216" t="s">
        <v>492</v>
      </c>
      <c r="C65" s="220"/>
      <c r="D65" s="220"/>
      <c r="E65" s="220"/>
      <c r="F65" s="232"/>
      <c r="G65" s="217"/>
      <c r="H65" s="217"/>
      <c r="I65" s="217"/>
      <c r="J65" s="217"/>
      <c r="K65" s="217"/>
      <c r="L65" s="217"/>
      <c r="M65" s="217"/>
      <c r="N65" s="274"/>
      <c r="O65" s="274"/>
      <c r="P65" s="150"/>
      <c r="Q65" s="150"/>
      <c r="R65" s="150"/>
      <c r="S65" s="150"/>
      <c r="T65" s="150"/>
      <c r="U65" s="150"/>
      <c r="V65" s="150"/>
      <c r="W65" s="150"/>
      <c r="X65" s="150"/>
      <c r="Y65" s="150"/>
      <c r="Z65" s="150"/>
      <c r="AA65" s="150"/>
      <c r="AB65" s="221"/>
      <c r="AC65" s="103"/>
      <c r="AD65" s="103"/>
    </row>
    <row r="66" spans="1:31" s="98" customFormat="1" ht="48.95" customHeight="1">
      <c r="A66" s="225" t="s">
        <v>215</v>
      </c>
      <c r="B66" s="226" t="s">
        <v>56</v>
      </c>
      <c r="C66" s="220"/>
      <c r="D66" s="220"/>
      <c r="E66" s="220"/>
      <c r="F66" s="232"/>
      <c r="G66" s="274">
        <f t="shared" ref="G66:AA66" si="25">G68</f>
        <v>211561</v>
      </c>
      <c r="H66" s="274">
        <f t="shared" si="25"/>
        <v>181561</v>
      </c>
      <c r="I66" s="274">
        <f t="shared" si="25"/>
        <v>0</v>
      </c>
      <c r="J66" s="274">
        <f t="shared" si="25"/>
        <v>0</v>
      </c>
      <c r="K66" s="274">
        <f t="shared" si="25"/>
        <v>0</v>
      </c>
      <c r="L66" s="274">
        <f t="shared" si="25"/>
        <v>85700</v>
      </c>
      <c r="M66" s="274">
        <f t="shared" si="25"/>
        <v>85700</v>
      </c>
      <c r="N66" s="274">
        <f t="shared" si="25"/>
        <v>85700</v>
      </c>
      <c r="O66" s="274">
        <f t="shared" si="25"/>
        <v>85700</v>
      </c>
      <c r="P66" s="150">
        <f t="shared" si="25"/>
        <v>125103</v>
      </c>
      <c r="Q66" s="150">
        <f t="shared" si="25"/>
        <v>95103</v>
      </c>
      <c r="R66" s="150">
        <f t="shared" si="25"/>
        <v>0</v>
      </c>
      <c r="S66" s="150">
        <f t="shared" si="25"/>
        <v>0</v>
      </c>
      <c r="T66" s="150">
        <f t="shared" si="25"/>
        <v>115500</v>
      </c>
      <c r="U66" s="150">
        <f t="shared" si="25"/>
        <v>85500</v>
      </c>
      <c r="V66" s="150">
        <f t="shared" si="25"/>
        <v>0</v>
      </c>
      <c r="W66" s="150">
        <f t="shared" si="25"/>
        <v>0</v>
      </c>
      <c r="X66" s="150">
        <f t="shared" si="25"/>
        <v>26500</v>
      </c>
      <c r="Y66" s="150">
        <f t="shared" si="25"/>
        <v>20500</v>
      </c>
      <c r="Z66" s="150">
        <f t="shared" si="25"/>
        <v>0</v>
      </c>
      <c r="AA66" s="150">
        <f t="shared" si="25"/>
        <v>20500</v>
      </c>
      <c r="AB66" s="221"/>
      <c r="AC66" s="103"/>
      <c r="AD66" s="103"/>
    </row>
    <row r="67" spans="1:31" s="100" customFormat="1" ht="57.75" customHeight="1">
      <c r="A67" s="227"/>
      <c r="B67" s="255" t="s">
        <v>491</v>
      </c>
      <c r="C67" s="236"/>
      <c r="D67" s="236"/>
      <c r="E67" s="236"/>
      <c r="F67" s="237"/>
      <c r="G67" s="238"/>
      <c r="H67" s="144"/>
      <c r="I67" s="238"/>
      <c r="J67" s="238"/>
      <c r="K67" s="238"/>
      <c r="L67" s="238"/>
      <c r="M67" s="238"/>
      <c r="N67" s="276"/>
      <c r="O67" s="276"/>
      <c r="P67" s="153"/>
      <c r="Q67" s="153"/>
      <c r="R67" s="153"/>
      <c r="S67" s="153"/>
      <c r="T67" s="153"/>
      <c r="U67" s="153"/>
      <c r="V67" s="153"/>
      <c r="W67" s="153"/>
      <c r="X67" s="153"/>
      <c r="Y67" s="153"/>
      <c r="Z67" s="153"/>
      <c r="AA67" s="153"/>
      <c r="AB67" s="239"/>
      <c r="AC67" s="277"/>
      <c r="AD67" s="277"/>
    </row>
    <row r="68" spans="1:31" s="98" customFormat="1" ht="48.95" customHeight="1">
      <c r="A68" s="257">
        <v>1</v>
      </c>
      <c r="B68" s="253" t="s">
        <v>496</v>
      </c>
      <c r="C68" s="258" t="s">
        <v>244</v>
      </c>
      <c r="D68" s="220"/>
      <c r="E68" s="240" t="s">
        <v>495</v>
      </c>
      <c r="F68" s="240" t="s">
        <v>494</v>
      </c>
      <c r="G68" s="144">
        <v>211561</v>
      </c>
      <c r="H68" s="144">
        <f>G68-30000</f>
        <v>181561</v>
      </c>
      <c r="I68" s="144"/>
      <c r="J68" s="144"/>
      <c r="K68" s="144"/>
      <c r="L68" s="144">
        <v>85700</v>
      </c>
      <c r="M68" s="144">
        <v>85700</v>
      </c>
      <c r="N68" s="144">
        <v>85700</v>
      </c>
      <c r="O68" s="144">
        <v>85700</v>
      </c>
      <c r="P68" s="150">
        <v>125103</v>
      </c>
      <c r="Q68" s="150">
        <f>P68-30000</f>
        <v>95103</v>
      </c>
      <c r="R68" s="150"/>
      <c r="S68" s="150"/>
      <c r="T68" s="150">
        <f>U68+30000</f>
        <v>115500</v>
      </c>
      <c r="U68" s="150">
        <v>85500</v>
      </c>
      <c r="V68" s="150"/>
      <c r="W68" s="150"/>
      <c r="X68" s="150">
        <f>Y68+6000</f>
        <v>26500</v>
      </c>
      <c r="Y68" s="150">
        <v>20500</v>
      </c>
      <c r="Z68" s="150"/>
      <c r="AA68" s="150">
        <v>20500</v>
      </c>
      <c r="AB68" s="150"/>
      <c r="AC68" s="99"/>
      <c r="AD68" s="99"/>
    </row>
    <row r="69" spans="1:31" s="140" customFormat="1" ht="37.5">
      <c r="A69" s="215" t="s">
        <v>6</v>
      </c>
      <c r="B69" s="216" t="s">
        <v>490</v>
      </c>
      <c r="C69" s="220"/>
      <c r="D69" s="220"/>
      <c r="E69" s="220"/>
      <c r="F69" s="232"/>
      <c r="G69" s="217">
        <f>G70</f>
        <v>0</v>
      </c>
      <c r="H69" s="217">
        <f>H70</f>
        <v>0</v>
      </c>
      <c r="I69" s="217"/>
      <c r="J69" s="217">
        <f t="shared" ref="J69:AA69" si="26">J70</f>
        <v>0</v>
      </c>
      <c r="K69" s="217">
        <f t="shared" si="26"/>
        <v>0</v>
      </c>
      <c r="L69" s="217">
        <f t="shared" si="26"/>
        <v>0</v>
      </c>
      <c r="M69" s="217">
        <f t="shared" si="26"/>
        <v>0</v>
      </c>
      <c r="N69" s="217">
        <f t="shared" si="26"/>
        <v>0</v>
      </c>
      <c r="O69" s="217">
        <f t="shared" si="26"/>
        <v>0</v>
      </c>
      <c r="P69" s="150">
        <f t="shared" si="26"/>
        <v>97000</v>
      </c>
      <c r="Q69" s="150">
        <f t="shared" si="26"/>
        <v>97000</v>
      </c>
      <c r="R69" s="150">
        <f t="shared" si="26"/>
        <v>0</v>
      </c>
      <c r="S69" s="150">
        <f t="shared" si="26"/>
        <v>0</v>
      </c>
      <c r="T69" s="150">
        <f t="shared" si="26"/>
        <v>27000</v>
      </c>
      <c r="U69" s="150">
        <f t="shared" si="26"/>
        <v>27000</v>
      </c>
      <c r="V69" s="150">
        <f t="shared" si="26"/>
        <v>0</v>
      </c>
      <c r="W69" s="150">
        <f t="shared" si="26"/>
        <v>0</v>
      </c>
      <c r="X69" s="150">
        <f t="shared" si="26"/>
        <v>0</v>
      </c>
      <c r="Y69" s="150">
        <f t="shared" si="26"/>
        <v>0</v>
      </c>
      <c r="Z69" s="150">
        <f t="shared" si="26"/>
        <v>0</v>
      </c>
      <c r="AA69" s="150">
        <f t="shared" si="26"/>
        <v>0</v>
      </c>
      <c r="AB69" s="221"/>
      <c r="AC69" s="272"/>
      <c r="AD69" s="272">
        <f>T69-X69</f>
        <v>27000</v>
      </c>
    </row>
    <row r="70" spans="1:31" s="96" customFormat="1" ht="37.5">
      <c r="A70" s="225" t="s">
        <v>131</v>
      </c>
      <c r="B70" s="226" t="s">
        <v>90</v>
      </c>
      <c r="C70" s="278"/>
      <c r="D70" s="278"/>
      <c r="E70" s="231"/>
      <c r="F70" s="231"/>
      <c r="G70" s="279">
        <f>SUM(G71)</f>
        <v>0</v>
      </c>
      <c r="H70" s="279">
        <f>SUM(H71)</f>
        <v>0</v>
      </c>
      <c r="I70" s="279"/>
      <c r="J70" s="279">
        <f t="shared" ref="J70:S71" si="27">SUM(J71)</f>
        <v>0</v>
      </c>
      <c r="K70" s="279">
        <f t="shared" si="27"/>
        <v>0</v>
      </c>
      <c r="L70" s="279">
        <f t="shared" si="27"/>
        <v>0</v>
      </c>
      <c r="M70" s="279">
        <f t="shared" si="27"/>
        <v>0</v>
      </c>
      <c r="N70" s="279">
        <f t="shared" si="27"/>
        <v>0</v>
      </c>
      <c r="O70" s="279">
        <f t="shared" si="27"/>
        <v>0</v>
      </c>
      <c r="P70" s="152">
        <f t="shared" si="27"/>
        <v>97000</v>
      </c>
      <c r="Q70" s="152">
        <f t="shared" si="27"/>
        <v>97000</v>
      </c>
      <c r="R70" s="152">
        <f t="shared" si="27"/>
        <v>0</v>
      </c>
      <c r="S70" s="152">
        <f t="shared" si="27"/>
        <v>0</v>
      </c>
      <c r="T70" s="152">
        <f t="shared" ref="T70:AA71" si="28">SUM(T71)</f>
        <v>27000</v>
      </c>
      <c r="U70" s="152">
        <f t="shared" si="28"/>
        <v>27000</v>
      </c>
      <c r="V70" s="152">
        <f t="shared" si="28"/>
        <v>0</v>
      </c>
      <c r="W70" s="152">
        <f t="shared" si="28"/>
        <v>0</v>
      </c>
      <c r="X70" s="152">
        <f t="shared" si="28"/>
        <v>0</v>
      </c>
      <c r="Y70" s="152">
        <f t="shared" si="28"/>
        <v>0</v>
      </c>
      <c r="Z70" s="152">
        <f t="shared" si="28"/>
        <v>0</v>
      </c>
      <c r="AA70" s="152">
        <f t="shared" si="28"/>
        <v>0</v>
      </c>
      <c r="AB70" s="259"/>
      <c r="AC70" s="97"/>
      <c r="AD70" s="97"/>
    </row>
    <row r="71" spans="1:31" s="96" customFormat="1" ht="58.5">
      <c r="A71" s="227"/>
      <c r="B71" s="228" t="s">
        <v>489</v>
      </c>
      <c r="C71" s="278"/>
      <c r="D71" s="278"/>
      <c r="E71" s="231"/>
      <c r="F71" s="280"/>
      <c r="G71" s="279">
        <f>SUM(G72)</f>
        <v>0</v>
      </c>
      <c r="H71" s="279">
        <f>SUM(H72)</f>
        <v>0</v>
      </c>
      <c r="I71" s="279"/>
      <c r="J71" s="279">
        <f t="shared" si="27"/>
        <v>0</v>
      </c>
      <c r="K71" s="279">
        <f t="shared" si="27"/>
        <v>0</v>
      </c>
      <c r="L71" s="279">
        <f t="shared" si="27"/>
        <v>0</v>
      </c>
      <c r="M71" s="279">
        <f t="shared" si="27"/>
        <v>0</v>
      </c>
      <c r="N71" s="279">
        <f t="shared" si="27"/>
        <v>0</v>
      </c>
      <c r="O71" s="279">
        <f t="shared" si="27"/>
        <v>0</v>
      </c>
      <c r="P71" s="152">
        <f t="shared" si="27"/>
        <v>97000</v>
      </c>
      <c r="Q71" s="152">
        <f t="shared" si="27"/>
        <v>97000</v>
      </c>
      <c r="R71" s="152">
        <f t="shared" si="27"/>
        <v>0</v>
      </c>
      <c r="S71" s="152">
        <f t="shared" si="27"/>
        <v>0</v>
      </c>
      <c r="T71" s="152">
        <f t="shared" si="28"/>
        <v>27000</v>
      </c>
      <c r="U71" s="152">
        <f t="shared" si="28"/>
        <v>27000</v>
      </c>
      <c r="V71" s="152">
        <f t="shared" si="28"/>
        <v>0</v>
      </c>
      <c r="W71" s="152">
        <f t="shared" si="28"/>
        <v>0</v>
      </c>
      <c r="X71" s="152">
        <f t="shared" si="28"/>
        <v>0</v>
      </c>
      <c r="Y71" s="152">
        <f t="shared" si="28"/>
        <v>0</v>
      </c>
      <c r="Z71" s="152">
        <f t="shared" si="28"/>
        <v>0</v>
      </c>
      <c r="AA71" s="152">
        <f t="shared" si="28"/>
        <v>0</v>
      </c>
      <c r="AB71" s="259"/>
      <c r="AC71" s="97"/>
      <c r="AD71" s="97"/>
    </row>
    <row r="72" spans="1:31" s="94" customFormat="1" ht="51" customHeight="1">
      <c r="A72" s="145" t="s">
        <v>107</v>
      </c>
      <c r="B72" s="229" t="s">
        <v>488</v>
      </c>
      <c r="C72" s="220"/>
      <c r="D72" s="220"/>
      <c r="E72" s="220"/>
      <c r="F72" s="220"/>
      <c r="G72" s="281"/>
      <c r="H72" s="281"/>
      <c r="I72" s="281"/>
      <c r="J72" s="281"/>
      <c r="K72" s="281"/>
      <c r="L72" s="281"/>
      <c r="M72" s="281"/>
      <c r="N72" s="281"/>
      <c r="O72" s="281"/>
      <c r="P72" s="152">
        <v>97000</v>
      </c>
      <c r="Q72" s="152">
        <f>P72</f>
        <v>97000</v>
      </c>
      <c r="R72" s="152"/>
      <c r="S72" s="152"/>
      <c r="T72" s="152">
        <v>27000</v>
      </c>
      <c r="U72" s="152">
        <f>T72</f>
        <v>27000</v>
      </c>
      <c r="V72" s="152"/>
      <c r="W72" s="152"/>
      <c r="X72" s="152"/>
      <c r="Y72" s="152"/>
      <c r="Z72" s="152"/>
      <c r="AA72" s="152"/>
      <c r="AB72" s="260"/>
      <c r="AC72" s="95">
        <f>T72</f>
        <v>27000</v>
      </c>
      <c r="AD72" s="95"/>
    </row>
    <row r="73" spans="1:31" s="142" customFormat="1" ht="51" customHeight="1">
      <c r="A73" s="215" t="s">
        <v>202</v>
      </c>
      <c r="B73" s="216" t="s">
        <v>558</v>
      </c>
      <c r="C73" s="258" t="s">
        <v>244</v>
      </c>
      <c r="D73" s="220"/>
      <c r="E73" s="147">
        <v>2016</v>
      </c>
      <c r="F73" s="232"/>
      <c r="G73" s="217">
        <f>G74</f>
        <v>0</v>
      </c>
      <c r="H73" s="217">
        <f>H74</f>
        <v>0</v>
      </c>
      <c r="I73" s="217"/>
      <c r="J73" s="217">
        <f t="shared" ref="J73:AA73" si="29">J74</f>
        <v>0</v>
      </c>
      <c r="K73" s="217">
        <f t="shared" si="29"/>
        <v>0</v>
      </c>
      <c r="L73" s="217">
        <f t="shared" si="29"/>
        <v>0</v>
      </c>
      <c r="M73" s="217">
        <f t="shared" si="29"/>
        <v>0</v>
      </c>
      <c r="N73" s="217">
        <f t="shared" si="29"/>
        <v>0</v>
      </c>
      <c r="O73" s="217">
        <f t="shared" si="29"/>
        <v>0</v>
      </c>
      <c r="P73" s="150">
        <f t="shared" si="29"/>
        <v>117033</v>
      </c>
      <c r="Q73" s="150">
        <f t="shared" si="29"/>
        <v>0</v>
      </c>
      <c r="R73" s="150">
        <f t="shared" si="29"/>
        <v>117033</v>
      </c>
      <c r="S73" s="150">
        <f t="shared" si="29"/>
        <v>0</v>
      </c>
      <c r="T73" s="150">
        <v>117033</v>
      </c>
      <c r="U73" s="150">
        <f t="shared" si="29"/>
        <v>0</v>
      </c>
      <c r="V73" s="150">
        <f t="shared" si="29"/>
        <v>0</v>
      </c>
      <c r="W73" s="150">
        <f t="shared" si="29"/>
        <v>0</v>
      </c>
      <c r="X73" s="150">
        <f t="shared" si="29"/>
        <v>117033</v>
      </c>
      <c r="Y73" s="150">
        <f t="shared" si="29"/>
        <v>0</v>
      </c>
      <c r="Z73" s="150">
        <f t="shared" si="29"/>
        <v>117033</v>
      </c>
      <c r="AA73" s="150">
        <f t="shared" si="29"/>
        <v>0</v>
      </c>
      <c r="AB73" s="260"/>
      <c r="AC73" s="141"/>
      <c r="AD73" s="141"/>
    </row>
    <row r="74" spans="1:31" s="94" customFormat="1" ht="68.25" customHeight="1">
      <c r="A74" s="145"/>
      <c r="B74" s="229" t="s">
        <v>553</v>
      </c>
      <c r="C74" s="220"/>
      <c r="D74" s="220"/>
      <c r="E74" s="220"/>
      <c r="F74" s="220"/>
      <c r="G74" s="281"/>
      <c r="H74" s="281"/>
      <c r="I74" s="281"/>
      <c r="J74" s="281"/>
      <c r="K74" s="281"/>
      <c r="L74" s="281"/>
      <c r="M74" s="281"/>
      <c r="N74" s="281"/>
      <c r="O74" s="281"/>
      <c r="P74" s="152">
        <v>117033</v>
      </c>
      <c r="Q74" s="152"/>
      <c r="R74" s="152">
        <f>P74</f>
        <v>117033</v>
      </c>
      <c r="S74" s="152"/>
      <c r="T74" s="152"/>
      <c r="U74" s="152"/>
      <c r="V74" s="152"/>
      <c r="W74" s="152"/>
      <c r="X74" s="152">
        <f>P74</f>
        <v>117033</v>
      </c>
      <c r="Y74" s="152"/>
      <c r="Z74" s="152">
        <f>X74</f>
        <v>117033</v>
      </c>
      <c r="AA74" s="152"/>
      <c r="AB74" s="260"/>
      <c r="AC74" s="95"/>
      <c r="AD74" s="95"/>
    </row>
    <row r="75" spans="1:31" ht="19.5" customHeight="1">
      <c r="A75" s="261"/>
      <c r="B75" s="223"/>
      <c r="C75" s="147"/>
      <c r="D75" s="147"/>
      <c r="E75" s="147"/>
      <c r="F75" s="224"/>
      <c r="G75" s="224"/>
      <c r="H75" s="224"/>
      <c r="I75" s="224"/>
      <c r="J75" s="224"/>
      <c r="K75" s="224"/>
      <c r="L75" s="224"/>
      <c r="M75" s="224"/>
      <c r="N75" s="224"/>
      <c r="O75" s="224"/>
      <c r="P75" s="144"/>
      <c r="Q75" s="144"/>
      <c r="R75" s="144"/>
      <c r="S75" s="144"/>
      <c r="T75" s="144"/>
      <c r="U75" s="144"/>
      <c r="V75" s="144"/>
      <c r="W75" s="144"/>
      <c r="X75" s="144"/>
      <c r="Y75" s="144"/>
      <c r="Z75" s="144"/>
      <c r="AA75" s="144"/>
      <c r="AB75" s="144"/>
      <c r="AC75" s="93"/>
      <c r="AD75" s="93"/>
    </row>
    <row r="76" spans="1:31" ht="35.25" customHeight="1">
      <c r="A76" s="262"/>
      <c r="B76" s="453" t="s">
        <v>340</v>
      </c>
      <c r="C76" s="453"/>
      <c r="D76" s="453"/>
      <c r="E76" s="453"/>
      <c r="F76" s="453"/>
      <c r="G76" s="453"/>
      <c r="H76" s="453"/>
      <c r="I76" s="453"/>
      <c r="J76" s="453"/>
      <c r="K76" s="453"/>
      <c r="L76" s="453"/>
      <c r="M76" s="453"/>
      <c r="N76" s="453"/>
      <c r="O76" s="453"/>
      <c r="P76" s="453"/>
      <c r="Q76" s="453"/>
      <c r="R76" s="453"/>
      <c r="S76" s="453"/>
      <c r="T76" s="453"/>
      <c r="U76" s="453"/>
      <c r="V76" s="453"/>
      <c r="W76" s="453"/>
      <c r="X76" s="453"/>
      <c r="Y76" s="453"/>
      <c r="Z76" s="453"/>
      <c r="AA76" s="453"/>
      <c r="AB76" s="453"/>
      <c r="AC76" s="92"/>
      <c r="AD76" s="92"/>
    </row>
    <row r="77" spans="1:31">
      <c r="A77" s="155" t="s">
        <v>562</v>
      </c>
      <c r="B77" s="454" t="s">
        <v>563</v>
      </c>
      <c r="C77" s="454"/>
      <c r="D77" s="454"/>
      <c r="E77" s="454"/>
      <c r="F77" s="454"/>
      <c r="G77" s="454"/>
      <c r="H77" s="454"/>
      <c r="I77" s="454"/>
      <c r="J77" s="454"/>
      <c r="K77" s="454"/>
      <c r="L77" s="454"/>
      <c r="M77" s="454"/>
      <c r="N77" s="454"/>
      <c r="O77" s="454"/>
      <c r="P77" s="454"/>
      <c r="Q77" s="454"/>
      <c r="R77" s="454"/>
      <c r="S77" s="454"/>
      <c r="T77" s="454"/>
      <c r="U77" s="454"/>
      <c r="V77" s="454"/>
      <c r="W77" s="454"/>
      <c r="X77" s="454"/>
      <c r="Y77" s="454"/>
      <c r="Z77" s="454"/>
      <c r="AA77" s="454"/>
      <c r="AB77" s="454"/>
      <c r="AC77" s="41"/>
      <c r="AD77" s="41"/>
      <c r="AE77" s="41"/>
    </row>
    <row r="78" spans="1:31">
      <c r="A78" s="85"/>
      <c r="B78" s="85"/>
      <c r="C78" s="85"/>
      <c r="D78" s="85"/>
      <c r="E78" s="85"/>
      <c r="F78" s="85"/>
      <c r="G78" s="85"/>
      <c r="H78" s="85"/>
      <c r="I78" s="85"/>
      <c r="J78" s="85"/>
      <c r="K78" s="85"/>
      <c r="AB78" s="85"/>
      <c r="AC78" s="85"/>
      <c r="AD78" s="85"/>
    </row>
    <row r="79" spans="1:31">
      <c r="A79" s="85"/>
      <c r="B79" s="85"/>
      <c r="C79" s="85"/>
      <c r="D79" s="85"/>
      <c r="E79" s="85"/>
      <c r="F79" s="85"/>
      <c r="G79" s="85"/>
      <c r="H79" s="85"/>
      <c r="I79" s="85"/>
      <c r="J79" s="85"/>
      <c r="K79" s="85"/>
      <c r="L79" s="85"/>
      <c r="M79" s="85"/>
      <c r="N79" s="85"/>
      <c r="O79" s="85"/>
      <c r="P79" s="85"/>
      <c r="Q79" s="85"/>
      <c r="R79" s="85"/>
      <c r="S79" s="85"/>
      <c r="T79" s="169"/>
      <c r="U79" s="91"/>
      <c r="V79" s="85"/>
      <c r="W79" s="85"/>
      <c r="X79" s="169"/>
      <c r="Y79" s="85"/>
      <c r="Z79" s="85"/>
      <c r="AA79" s="85"/>
      <c r="AB79" s="85"/>
      <c r="AC79" s="85"/>
      <c r="AD79" s="85"/>
    </row>
    <row r="80" spans="1:31">
      <c r="A80" s="85"/>
      <c r="B80" s="85"/>
      <c r="C80" s="85"/>
      <c r="D80" s="85"/>
      <c r="E80" s="85"/>
      <c r="F80" s="85"/>
      <c r="G80" s="85"/>
      <c r="H80" s="85"/>
      <c r="I80" s="85"/>
      <c r="J80" s="85"/>
      <c r="K80" s="85"/>
      <c r="L80" s="85"/>
      <c r="M80" s="85"/>
      <c r="N80" s="85"/>
      <c r="O80" s="85"/>
      <c r="P80" s="85"/>
      <c r="Q80" s="85"/>
      <c r="R80" s="85"/>
      <c r="S80" s="85"/>
      <c r="T80" s="169"/>
      <c r="U80" s="91"/>
      <c r="V80" s="85"/>
      <c r="W80" s="85"/>
      <c r="X80" s="169"/>
      <c r="Y80" s="85"/>
      <c r="Z80" s="85"/>
      <c r="AA80" s="85"/>
      <c r="AB80" s="85"/>
      <c r="AC80" s="85"/>
      <c r="AD80" s="85"/>
    </row>
    <row r="81" spans="1:30">
      <c r="A81" s="85"/>
      <c r="B81" s="85"/>
      <c r="C81" s="85"/>
      <c r="D81" s="85"/>
      <c r="E81" s="85"/>
      <c r="F81" s="85"/>
      <c r="G81" s="85"/>
      <c r="H81" s="85"/>
      <c r="I81" s="85"/>
      <c r="J81" s="85"/>
      <c r="K81" s="85"/>
      <c r="L81" s="85"/>
      <c r="M81" s="85"/>
      <c r="N81" s="85"/>
      <c r="O81" s="85"/>
      <c r="P81" s="85"/>
      <c r="Q81" s="85"/>
      <c r="R81" s="85"/>
      <c r="S81" s="85"/>
      <c r="T81" s="169"/>
      <c r="U81" s="91"/>
      <c r="V81" s="85"/>
      <c r="W81" s="85"/>
      <c r="X81" s="169"/>
      <c r="Y81" s="85"/>
      <c r="Z81" s="85"/>
      <c r="AA81" s="85"/>
      <c r="AB81" s="85"/>
      <c r="AC81" s="85"/>
      <c r="AD81" s="85"/>
    </row>
    <row r="82" spans="1:30">
      <c r="A82" s="85"/>
      <c r="B82" s="85"/>
      <c r="C82" s="85"/>
      <c r="D82" s="85"/>
      <c r="E82" s="85"/>
      <c r="F82" s="85"/>
      <c r="G82" s="85"/>
      <c r="H82" s="85"/>
      <c r="I82" s="85"/>
      <c r="J82" s="85"/>
      <c r="K82" s="85"/>
      <c r="L82" s="85"/>
      <c r="M82" s="85"/>
      <c r="N82" s="85"/>
      <c r="O82" s="85"/>
      <c r="P82" s="85"/>
      <c r="Q82" s="85"/>
      <c r="R82" s="85"/>
      <c r="S82" s="85"/>
      <c r="T82" s="169"/>
      <c r="U82" s="91"/>
      <c r="V82" s="85"/>
      <c r="W82" s="85"/>
      <c r="X82" s="169"/>
      <c r="Y82" s="85"/>
      <c r="Z82" s="85"/>
      <c r="AA82" s="85"/>
      <c r="AB82" s="85"/>
      <c r="AC82" s="85"/>
      <c r="AD82" s="85"/>
    </row>
    <row r="83" spans="1:30">
      <c r="A83" s="85"/>
      <c r="B83" s="85"/>
      <c r="C83" s="85"/>
      <c r="D83" s="85"/>
      <c r="E83" s="85"/>
      <c r="F83" s="85"/>
      <c r="G83" s="85"/>
      <c r="H83" s="85"/>
      <c r="I83" s="85"/>
      <c r="J83" s="85"/>
      <c r="K83" s="85"/>
      <c r="L83" s="85"/>
      <c r="M83" s="85"/>
      <c r="N83" s="85"/>
      <c r="O83" s="85"/>
      <c r="P83" s="85"/>
      <c r="Q83" s="85"/>
      <c r="R83" s="85"/>
      <c r="S83" s="85"/>
      <c r="T83" s="169"/>
      <c r="U83" s="91"/>
      <c r="V83" s="85"/>
      <c r="W83" s="85"/>
      <c r="X83" s="169"/>
      <c r="Y83" s="85"/>
      <c r="Z83" s="85"/>
      <c r="AA83" s="85"/>
      <c r="AB83" s="85"/>
      <c r="AC83" s="85"/>
      <c r="AD83" s="85"/>
    </row>
    <row r="84" spans="1:30">
      <c r="A84" s="85"/>
      <c r="B84" s="85"/>
      <c r="C84" s="85"/>
      <c r="D84" s="85"/>
      <c r="E84" s="85"/>
      <c r="F84" s="85"/>
      <c r="G84" s="85"/>
      <c r="H84" s="85"/>
      <c r="I84" s="85"/>
      <c r="J84" s="85"/>
      <c r="K84" s="85"/>
      <c r="L84" s="85"/>
      <c r="M84" s="85"/>
      <c r="N84" s="85"/>
      <c r="O84" s="85"/>
      <c r="P84" s="85"/>
      <c r="Q84" s="85"/>
      <c r="R84" s="85"/>
      <c r="S84" s="85"/>
      <c r="T84" s="169"/>
      <c r="U84" s="91"/>
      <c r="V84" s="85"/>
      <c r="W84" s="85"/>
      <c r="X84" s="169"/>
      <c r="Y84" s="85"/>
      <c r="Z84" s="85"/>
      <c r="AA84" s="85"/>
      <c r="AB84" s="85"/>
      <c r="AC84" s="85"/>
      <c r="AD84" s="85"/>
    </row>
    <row r="85" spans="1:30">
      <c r="A85" s="85"/>
      <c r="B85" s="85"/>
      <c r="C85" s="85"/>
      <c r="D85" s="85"/>
      <c r="E85" s="85"/>
      <c r="F85" s="85"/>
      <c r="G85" s="85"/>
      <c r="H85" s="85"/>
      <c r="I85" s="85"/>
      <c r="J85" s="85"/>
      <c r="K85" s="85"/>
      <c r="L85" s="85"/>
      <c r="M85" s="85"/>
      <c r="N85" s="85"/>
      <c r="O85" s="85"/>
      <c r="P85" s="85"/>
      <c r="Q85" s="85"/>
      <c r="R85" s="85"/>
      <c r="S85" s="85"/>
      <c r="T85" s="169"/>
      <c r="U85" s="91"/>
      <c r="V85" s="85"/>
      <c r="W85" s="85"/>
      <c r="X85" s="169"/>
      <c r="Y85" s="85"/>
      <c r="Z85" s="85"/>
      <c r="AA85" s="85"/>
      <c r="AB85" s="85"/>
      <c r="AC85" s="85"/>
      <c r="AD85" s="85"/>
    </row>
    <row r="86" spans="1:30">
      <c r="A86" s="85"/>
      <c r="B86" s="85"/>
      <c r="C86" s="85"/>
      <c r="D86" s="85"/>
      <c r="E86" s="85"/>
      <c r="F86" s="85"/>
      <c r="G86" s="85"/>
      <c r="H86" s="85"/>
      <c r="I86" s="85"/>
      <c r="J86" s="85"/>
      <c r="K86" s="85"/>
      <c r="L86" s="85"/>
      <c r="M86" s="85"/>
      <c r="N86" s="85"/>
      <c r="O86" s="85"/>
      <c r="P86" s="85"/>
      <c r="Q86" s="85"/>
      <c r="R86" s="85"/>
      <c r="S86" s="85"/>
      <c r="T86" s="169"/>
      <c r="U86" s="91"/>
      <c r="V86" s="85"/>
      <c r="W86" s="85"/>
      <c r="X86" s="169"/>
      <c r="Y86" s="85"/>
      <c r="Z86" s="85"/>
      <c r="AA86" s="85"/>
      <c r="AB86" s="85"/>
      <c r="AC86" s="85"/>
      <c r="AD86" s="85"/>
    </row>
    <row r="87" spans="1:30">
      <c r="A87" s="85"/>
      <c r="B87" s="85"/>
      <c r="C87" s="85"/>
      <c r="D87" s="85"/>
      <c r="E87" s="85"/>
      <c r="F87" s="85"/>
      <c r="G87" s="85"/>
      <c r="H87" s="85"/>
      <c r="I87" s="85"/>
      <c r="J87" s="85"/>
      <c r="K87" s="85"/>
      <c r="L87" s="85"/>
      <c r="M87" s="85"/>
      <c r="N87" s="85"/>
      <c r="O87" s="85"/>
      <c r="P87" s="85"/>
      <c r="Q87" s="85"/>
      <c r="R87" s="85"/>
      <c r="S87" s="85"/>
      <c r="T87" s="169"/>
      <c r="U87" s="91"/>
      <c r="V87" s="85"/>
      <c r="W87" s="85"/>
      <c r="X87" s="169"/>
      <c r="Y87" s="85"/>
      <c r="Z87" s="85"/>
      <c r="AA87" s="85"/>
      <c r="AB87" s="85"/>
      <c r="AC87" s="85"/>
      <c r="AD87" s="85"/>
    </row>
    <row r="88" spans="1:30">
      <c r="A88" s="85"/>
      <c r="B88" s="85"/>
      <c r="C88" s="85"/>
      <c r="D88" s="85"/>
      <c r="E88" s="85"/>
      <c r="F88" s="85"/>
      <c r="G88" s="85"/>
      <c r="H88" s="85"/>
      <c r="I88" s="85"/>
      <c r="J88" s="85"/>
      <c r="K88" s="85"/>
      <c r="L88" s="85"/>
      <c r="M88" s="85"/>
      <c r="N88" s="85"/>
      <c r="O88" s="85"/>
      <c r="P88" s="85"/>
      <c r="Q88" s="85"/>
      <c r="R88" s="85"/>
      <c r="S88" s="85"/>
      <c r="T88" s="169"/>
      <c r="U88" s="91"/>
      <c r="V88" s="85"/>
      <c r="W88" s="85"/>
      <c r="X88" s="169"/>
      <c r="Y88" s="85"/>
      <c r="Z88" s="85"/>
      <c r="AA88" s="85"/>
      <c r="AB88" s="85"/>
      <c r="AC88" s="85"/>
      <c r="AD88" s="85"/>
    </row>
    <row r="89" spans="1:30">
      <c r="A89" s="85"/>
      <c r="B89" s="85"/>
      <c r="C89" s="85"/>
      <c r="D89" s="85"/>
      <c r="E89" s="85"/>
      <c r="F89" s="85"/>
      <c r="G89" s="85"/>
      <c r="H89" s="85"/>
      <c r="I89" s="85"/>
      <c r="J89" s="85"/>
      <c r="K89" s="85"/>
      <c r="L89" s="85"/>
      <c r="M89" s="85"/>
      <c r="N89" s="85"/>
      <c r="O89" s="85"/>
      <c r="P89" s="85"/>
      <c r="Q89" s="85"/>
      <c r="R89" s="85"/>
      <c r="S89" s="85"/>
      <c r="T89" s="169"/>
      <c r="U89" s="91"/>
      <c r="V89" s="85"/>
      <c r="W89" s="85"/>
      <c r="X89" s="169"/>
      <c r="Y89" s="85"/>
      <c r="Z89" s="85"/>
      <c r="AA89" s="85"/>
      <c r="AB89" s="85"/>
      <c r="AC89" s="85"/>
      <c r="AD89" s="85"/>
    </row>
    <row r="90" spans="1:30">
      <c r="A90" s="85"/>
      <c r="B90" s="85"/>
      <c r="C90" s="85"/>
      <c r="D90" s="85"/>
      <c r="E90" s="85"/>
      <c r="F90" s="85"/>
      <c r="G90" s="85"/>
      <c r="H90" s="85"/>
      <c r="I90" s="85"/>
      <c r="J90" s="85"/>
      <c r="K90" s="85"/>
      <c r="L90" s="85"/>
      <c r="M90" s="85"/>
      <c r="N90" s="85"/>
      <c r="O90" s="85"/>
      <c r="P90" s="85"/>
      <c r="Q90" s="85"/>
      <c r="R90" s="85"/>
      <c r="S90" s="85"/>
      <c r="T90" s="169"/>
      <c r="U90" s="91"/>
      <c r="V90" s="85"/>
      <c r="W90" s="85"/>
      <c r="X90" s="169"/>
      <c r="Y90" s="85"/>
      <c r="Z90" s="85"/>
      <c r="AA90" s="85"/>
      <c r="AB90" s="85"/>
      <c r="AC90" s="85"/>
      <c r="AD90" s="85"/>
    </row>
    <row r="91" spans="1:30">
      <c r="A91" s="85"/>
      <c r="B91" s="85"/>
      <c r="C91" s="85"/>
      <c r="D91" s="85"/>
      <c r="E91" s="85"/>
      <c r="F91" s="85"/>
      <c r="G91" s="85"/>
      <c r="H91" s="85"/>
      <c r="I91" s="85"/>
      <c r="J91" s="85"/>
      <c r="K91" s="85"/>
      <c r="L91" s="85"/>
      <c r="M91" s="85"/>
      <c r="N91" s="85"/>
      <c r="O91" s="85"/>
      <c r="P91" s="85"/>
      <c r="Q91" s="85"/>
      <c r="R91" s="85"/>
      <c r="S91" s="85"/>
      <c r="T91" s="169"/>
      <c r="U91" s="91"/>
      <c r="V91" s="85"/>
      <c r="W91" s="85"/>
      <c r="X91" s="169"/>
      <c r="Y91" s="85"/>
      <c r="Z91" s="85"/>
      <c r="AA91" s="85"/>
      <c r="AB91" s="85"/>
      <c r="AC91" s="85"/>
      <c r="AD91" s="85"/>
    </row>
    <row r="92" spans="1:30">
      <c r="A92" s="85"/>
      <c r="B92" s="85"/>
      <c r="C92" s="85"/>
      <c r="D92" s="85"/>
      <c r="E92" s="85"/>
      <c r="F92" s="85"/>
      <c r="G92" s="85"/>
      <c r="H92" s="85"/>
      <c r="I92" s="85"/>
      <c r="J92" s="85"/>
      <c r="K92" s="85"/>
      <c r="L92" s="85"/>
      <c r="M92" s="85"/>
      <c r="N92" s="85"/>
      <c r="O92" s="85"/>
      <c r="P92" s="85"/>
      <c r="Q92" s="85"/>
      <c r="R92" s="85"/>
      <c r="S92" s="85"/>
      <c r="T92" s="169"/>
      <c r="U92" s="91"/>
      <c r="V92" s="85"/>
      <c r="W92" s="85"/>
      <c r="X92" s="169"/>
      <c r="Y92" s="85"/>
      <c r="Z92" s="85"/>
      <c r="AA92" s="85"/>
      <c r="AB92" s="85"/>
      <c r="AC92" s="85"/>
      <c r="AD92" s="85"/>
    </row>
    <row r="93" spans="1:30">
      <c r="A93" s="85"/>
      <c r="B93" s="85"/>
      <c r="C93" s="85"/>
      <c r="D93" s="85"/>
      <c r="E93" s="85"/>
      <c r="F93" s="85"/>
      <c r="G93" s="85"/>
      <c r="H93" s="85"/>
      <c r="I93" s="85"/>
      <c r="J93" s="85"/>
      <c r="K93" s="85"/>
      <c r="L93" s="85"/>
      <c r="M93" s="85"/>
      <c r="N93" s="85"/>
      <c r="O93" s="85"/>
      <c r="P93" s="85"/>
      <c r="Q93" s="85"/>
      <c r="R93" s="85"/>
      <c r="S93" s="85"/>
      <c r="T93" s="169"/>
      <c r="U93" s="91"/>
      <c r="V93" s="85"/>
      <c r="W93" s="85"/>
      <c r="X93" s="169"/>
      <c r="Y93" s="85"/>
      <c r="Z93" s="85"/>
      <c r="AA93" s="85"/>
      <c r="AB93" s="85"/>
      <c r="AC93" s="85"/>
      <c r="AD93" s="85"/>
    </row>
    <row r="94" spans="1:30">
      <c r="A94" s="85"/>
      <c r="B94" s="85"/>
      <c r="C94" s="85"/>
      <c r="D94" s="85"/>
      <c r="E94" s="85"/>
      <c r="F94" s="85"/>
      <c r="G94" s="85"/>
      <c r="H94" s="85"/>
      <c r="I94" s="85"/>
      <c r="J94" s="85"/>
      <c r="K94" s="85"/>
      <c r="L94" s="85"/>
      <c r="M94" s="85"/>
      <c r="N94" s="85"/>
      <c r="O94" s="85"/>
      <c r="P94" s="85"/>
      <c r="Q94" s="85"/>
      <c r="R94" s="85"/>
      <c r="S94" s="85"/>
      <c r="T94" s="169"/>
      <c r="U94" s="91"/>
      <c r="V94" s="85"/>
      <c r="W94" s="85"/>
      <c r="X94" s="169"/>
      <c r="Y94" s="85"/>
      <c r="Z94" s="85"/>
      <c r="AA94" s="85"/>
      <c r="AB94" s="85"/>
      <c r="AC94" s="85"/>
      <c r="AD94" s="85"/>
    </row>
    <row r="95" spans="1:30">
      <c r="A95" s="85"/>
      <c r="B95" s="85"/>
      <c r="C95" s="85"/>
      <c r="D95" s="85"/>
      <c r="E95" s="85"/>
      <c r="F95" s="85"/>
      <c r="G95" s="85"/>
      <c r="H95" s="85"/>
      <c r="I95" s="85"/>
      <c r="J95" s="85"/>
      <c r="K95" s="85"/>
      <c r="L95" s="85"/>
      <c r="M95" s="85"/>
      <c r="N95" s="85"/>
      <c r="O95" s="85"/>
      <c r="P95" s="85"/>
      <c r="Q95" s="85"/>
      <c r="R95" s="85"/>
      <c r="S95" s="85"/>
      <c r="T95" s="169"/>
      <c r="U95" s="91"/>
      <c r="V95" s="85"/>
      <c r="W95" s="85"/>
      <c r="X95" s="169"/>
      <c r="Y95" s="85"/>
      <c r="Z95" s="85"/>
      <c r="AA95" s="85"/>
      <c r="AB95" s="85"/>
      <c r="AC95" s="85"/>
      <c r="AD95" s="85"/>
    </row>
    <row r="96" spans="1:30">
      <c r="A96" s="85"/>
      <c r="B96" s="85"/>
      <c r="C96" s="85"/>
      <c r="D96" s="85"/>
      <c r="E96" s="85"/>
      <c r="F96" s="85"/>
      <c r="G96" s="85"/>
      <c r="H96" s="85"/>
      <c r="I96" s="85"/>
      <c r="J96" s="85"/>
      <c r="K96" s="85"/>
      <c r="L96" s="85"/>
      <c r="M96" s="85"/>
      <c r="N96" s="85"/>
      <c r="O96" s="85"/>
      <c r="P96" s="85"/>
      <c r="Q96" s="85"/>
      <c r="R96" s="85"/>
      <c r="S96" s="85"/>
      <c r="T96" s="169"/>
      <c r="U96" s="91"/>
      <c r="V96" s="85"/>
      <c r="W96" s="85"/>
      <c r="X96" s="169"/>
      <c r="Y96" s="85"/>
      <c r="Z96" s="85"/>
      <c r="AA96" s="85"/>
      <c r="AB96" s="85"/>
      <c r="AC96" s="85"/>
      <c r="AD96" s="85"/>
    </row>
    <row r="97" spans="1:30">
      <c r="A97" s="85"/>
      <c r="B97" s="85"/>
      <c r="C97" s="85"/>
      <c r="D97" s="85"/>
      <c r="E97" s="85"/>
      <c r="F97" s="85"/>
      <c r="G97" s="85"/>
      <c r="H97" s="85"/>
      <c r="I97" s="85"/>
      <c r="J97" s="85"/>
      <c r="K97" s="85"/>
      <c r="L97" s="85"/>
      <c r="M97" s="85"/>
      <c r="N97" s="85"/>
      <c r="O97" s="85"/>
      <c r="P97" s="85"/>
      <c r="Q97" s="85"/>
      <c r="R97" s="85"/>
      <c r="S97" s="85"/>
      <c r="T97" s="169"/>
      <c r="U97" s="91"/>
      <c r="V97" s="85"/>
      <c r="W97" s="85"/>
      <c r="X97" s="169"/>
      <c r="Y97" s="85"/>
      <c r="Z97" s="85"/>
      <c r="AA97" s="85"/>
      <c r="AB97" s="85"/>
      <c r="AC97" s="85"/>
      <c r="AD97" s="85"/>
    </row>
    <row r="98" spans="1:30">
      <c r="A98" s="85"/>
      <c r="B98" s="85"/>
      <c r="C98" s="85"/>
      <c r="D98" s="85"/>
      <c r="E98" s="85"/>
      <c r="F98" s="85"/>
      <c r="G98" s="85"/>
      <c r="H98" s="85"/>
      <c r="I98" s="85"/>
      <c r="J98" s="85"/>
      <c r="K98" s="85"/>
      <c r="L98" s="85"/>
      <c r="M98" s="85"/>
      <c r="N98" s="85"/>
      <c r="O98" s="85"/>
      <c r="P98" s="85"/>
      <c r="Q98" s="85"/>
      <c r="R98" s="85"/>
      <c r="S98" s="85"/>
      <c r="T98" s="169"/>
      <c r="U98" s="91"/>
      <c r="V98" s="85"/>
      <c r="W98" s="85"/>
      <c r="X98" s="169"/>
      <c r="Y98" s="85"/>
      <c r="Z98" s="85"/>
      <c r="AA98" s="85"/>
      <c r="AB98" s="85"/>
      <c r="AC98" s="85"/>
      <c r="AD98" s="85"/>
    </row>
    <row r="99" spans="1:30">
      <c r="A99" s="85"/>
      <c r="B99" s="85"/>
      <c r="C99" s="85"/>
      <c r="D99" s="85"/>
      <c r="E99" s="85"/>
      <c r="F99" s="85"/>
      <c r="G99" s="85"/>
      <c r="H99" s="85"/>
      <c r="I99" s="85"/>
      <c r="J99" s="85"/>
      <c r="K99" s="85"/>
      <c r="L99" s="85"/>
      <c r="M99" s="85"/>
      <c r="N99" s="85"/>
      <c r="O99" s="85"/>
      <c r="P99" s="85"/>
      <c r="Q99" s="85"/>
      <c r="R99" s="85"/>
      <c r="S99" s="85"/>
      <c r="T99" s="169"/>
      <c r="U99" s="91"/>
      <c r="V99" s="85"/>
      <c r="W99" s="85"/>
      <c r="X99" s="169"/>
      <c r="Y99" s="85"/>
      <c r="Z99" s="85"/>
      <c r="AA99" s="85"/>
      <c r="AB99" s="85"/>
      <c r="AC99" s="85"/>
      <c r="AD99" s="85"/>
    </row>
    <row r="100" spans="1:30">
      <c r="A100" s="85"/>
      <c r="B100" s="85"/>
      <c r="C100" s="85"/>
      <c r="D100" s="85"/>
      <c r="E100" s="85"/>
      <c r="F100" s="85"/>
      <c r="G100" s="85"/>
      <c r="H100" s="85"/>
      <c r="I100" s="85"/>
      <c r="J100" s="85"/>
      <c r="K100" s="85"/>
      <c r="L100" s="85"/>
      <c r="M100" s="85"/>
      <c r="N100" s="85"/>
      <c r="O100" s="85"/>
      <c r="P100" s="85"/>
      <c r="Q100" s="85"/>
      <c r="R100" s="85"/>
      <c r="S100" s="85"/>
      <c r="T100" s="169"/>
      <c r="U100" s="91"/>
      <c r="V100" s="85"/>
      <c r="W100" s="85"/>
      <c r="X100" s="169"/>
      <c r="Y100" s="85"/>
      <c r="Z100" s="85"/>
      <c r="AA100" s="85"/>
      <c r="AB100" s="85"/>
      <c r="AC100" s="85"/>
      <c r="AD100" s="85"/>
    </row>
    <row r="101" spans="1:30">
      <c r="A101" s="85"/>
      <c r="B101" s="85"/>
      <c r="C101" s="85"/>
      <c r="D101" s="85"/>
      <c r="E101" s="85"/>
      <c r="F101" s="85"/>
      <c r="G101" s="85"/>
      <c r="H101" s="85"/>
      <c r="I101" s="85"/>
      <c r="J101" s="85"/>
      <c r="K101" s="85"/>
      <c r="L101" s="85"/>
      <c r="M101" s="85"/>
      <c r="N101" s="85"/>
      <c r="O101" s="85"/>
      <c r="P101" s="85"/>
      <c r="Q101" s="85"/>
      <c r="R101" s="85"/>
      <c r="S101" s="85"/>
      <c r="T101" s="169"/>
      <c r="U101" s="91"/>
      <c r="V101" s="85"/>
      <c r="W101" s="85"/>
      <c r="X101" s="169"/>
      <c r="Y101" s="85"/>
      <c r="Z101" s="85"/>
      <c r="AA101" s="85"/>
      <c r="AB101" s="85"/>
      <c r="AC101" s="85"/>
      <c r="AD101" s="85"/>
    </row>
    <row r="102" spans="1:30">
      <c r="A102" s="85"/>
      <c r="B102" s="85"/>
      <c r="C102" s="85"/>
      <c r="D102" s="85"/>
      <c r="E102" s="85"/>
      <c r="F102" s="85"/>
      <c r="G102" s="85"/>
      <c r="H102" s="85"/>
      <c r="I102" s="85"/>
      <c r="J102" s="85"/>
      <c r="K102" s="85"/>
      <c r="L102" s="85"/>
      <c r="M102" s="85"/>
      <c r="N102" s="85"/>
      <c r="O102" s="85"/>
      <c r="P102" s="85"/>
      <c r="Q102" s="85"/>
      <c r="R102" s="85"/>
      <c r="S102" s="85"/>
      <c r="T102" s="169"/>
      <c r="U102" s="91"/>
      <c r="V102" s="85"/>
      <c r="W102" s="85"/>
      <c r="X102" s="169"/>
      <c r="Y102" s="85"/>
      <c r="Z102" s="85"/>
      <c r="AA102" s="85"/>
      <c r="AB102" s="85"/>
      <c r="AC102" s="85"/>
      <c r="AD102" s="85"/>
    </row>
    <row r="103" spans="1:30">
      <c r="A103" s="85"/>
      <c r="B103" s="85"/>
      <c r="C103" s="85"/>
      <c r="D103" s="85"/>
      <c r="E103" s="85"/>
      <c r="F103" s="85"/>
      <c r="G103" s="85"/>
      <c r="H103" s="85"/>
      <c r="I103" s="85"/>
      <c r="J103" s="85"/>
      <c r="K103" s="85"/>
      <c r="L103" s="85"/>
      <c r="M103" s="85"/>
      <c r="N103" s="85"/>
      <c r="O103" s="85"/>
      <c r="P103" s="85"/>
      <c r="Q103" s="85"/>
      <c r="R103" s="85"/>
      <c r="S103" s="85"/>
      <c r="T103" s="169"/>
      <c r="U103" s="91"/>
      <c r="V103" s="85"/>
      <c r="W103" s="85"/>
      <c r="X103" s="169"/>
      <c r="Y103" s="85"/>
      <c r="Z103" s="85"/>
      <c r="AA103" s="85"/>
      <c r="AB103" s="85"/>
      <c r="AC103" s="85"/>
      <c r="AD103" s="85"/>
    </row>
    <row r="104" spans="1:30">
      <c r="A104" s="85"/>
      <c r="B104" s="85"/>
      <c r="C104" s="85"/>
      <c r="D104" s="85"/>
      <c r="E104" s="85"/>
      <c r="F104" s="85"/>
      <c r="G104" s="85"/>
      <c r="H104" s="85"/>
      <c r="I104" s="85"/>
      <c r="J104" s="85"/>
      <c r="K104" s="85"/>
      <c r="L104" s="85"/>
      <c r="M104" s="85"/>
      <c r="N104" s="85"/>
      <c r="O104" s="85"/>
      <c r="P104" s="85"/>
      <c r="Q104" s="85"/>
      <c r="R104" s="85"/>
      <c r="S104" s="85"/>
      <c r="T104" s="169"/>
      <c r="U104" s="91"/>
      <c r="V104" s="85"/>
      <c r="W104" s="85"/>
      <c r="X104" s="169"/>
      <c r="Y104" s="85"/>
      <c r="Z104" s="85"/>
      <c r="AA104" s="85"/>
      <c r="AB104" s="85"/>
      <c r="AC104" s="85"/>
      <c r="AD104" s="85"/>
    </row>
    <row r="105" spans="1:30">
      <c r="A105" s="85"/>
      <c r="B105" s="85"/>
      <c r="C105" s="85"/>
      <c r="D105" s="85"/>
      <c r="E105" s="85"/>
      <c r="F105" s="85"/>
      <c r="G105" s="85"/>
      <c r="H105" s="85"/>
      <c r="I105" s="85"/>
      <c r="J105" s="85"/>
      <c r="K105" s="85"/>
      <c r="L105" s="85"/>
      <c r="M105" s="85"/>
      <c r="N105" s="85"/>
      <c r="O105" s="85"/>
      <c r="P105" s="85"/>
      <c r="Q105" s="85"/>
      <c r="R105" s="85"/>
      <c r="S105" s="85"/>
      <c r="T105" s="169"/>
      <c r="U105" s="91"/>
      <c r="V105" s="85"/>
      <c r="W105" s="85"/>
      <c r="X105" s="169"/>
      <c r="Y105" s="85"/>
      <c r="Z105" s="85"/>
      <c r="AA105" s="85"/>
      <c r="AB105" s="85"/>
      <c r="AC105" s="85"/>
      <c r="AD105" s="85"/>
    </row>
    <row r="106" spans="1:30">
      <c r="A106" s="85"/>
      <c r="B106" s="85"/>
      <c r="C106" s="85"/>
      <c r="D106" s="85"/>
      <c r="E106" s="85"/>
      <c r="F106" s="85"/>
      <c r="G106" s="85"/>
      <c r="H106" s="85"/>
      <c r="I106" s="85"/>
      <c r="J106" s="85"/>
      <c r="K106" s="85"/>
      <c r="L106" s="85"/>
      <c r="M106" s="85"/>
      <c r="N106" s="85"/>
      <c r="O106" s="85"/>
      <c r="P106" s="85"/>
      <c r="Q106" s="85"/>
      <c r="R106" s="85"/>
      <c r="S106" s="85"/>
      <c r="T106" s="169"/>
      <c r="U106" s="91"/>
      <c r="V106" s="85"/>
      <c r="W106" s="85"/>
      <c r="X106" s="169"/>
      <c r="Y106" s="85"/>
      <c r="Z106" s="85"/>
      <c r="AA106" s="85"/>
      <c r="AB106" s="85"/>
      <c r="AC106" s="85"/>
      <c r="AD106" s="85"/>
    </row>
    <row r="107" spans="1:30">
      <c r="A107" s="85"/>
      <c r="B107" s="85"/>
      <c r="C107" s="85"/>
      <c r="D107" s="85"/>
      <c r="E107" s="85"/>
      <c r="F107" s="85"/>
      <c r="G107" s="85"/>
      <c r="H107" s="85"/>
      <c r="I107" s="85"/>
      <c r="J107" s="85"/>
      <c r="K107" s="85"/>
      <c r="L107" s="85"/>
      <c r="M107" s="85"/>
      <c r="N107" s="85"/>
      <c r="O107" s="85"/>
      <c r="P107" s="85"/>
      <c r="Q107" s="85"/>
      <c r="R107" s="85"/>
      <c r="S107" s="85"/>
      <c r="T107" s="169"/>
      <c r="U107" s="91"/>
      <c r="V107" s="85"/>
      <c r="W107" s="85"/>
      <c r="X107" s="169"/>
      <c r="Y107" s="85"/>
      <c r="Z107" s="85"/>
      <c r="AA107" s="85"/>
      <c r="AB107" s="85"/>
      <c r="AC107" s="85"/>
      <c r="AD107" s="85"/>
    </row>
    <row r="108" spans="1:30">
      <c r="A108" s="85"/>
      <c r="B108" s="85"/>
      <c r="C108" s="85"/>
      <c r="D108" s="85"/>
      <c r="E108" s="85"/>
      <c r="F108" s="85"/>
      <c r="G108" s="85"/>
      <c r="H108" s="85"/>
      <c r="I108" s="85"/>
      <c r="J108" s="85"/>
      <c r="K108" s="85"/>
      <c r="L108" s="85"/>
      <c r="M108" s="85"/>
      <c r="N108" s="85"/>
      <c r="O108" s="85"/>
      <c r="P108" s="85"/>
      <c r="Q108" s="85"/>
      <c r="R108" s="85"/>
      <c r="S108" s="85"/>
      <c r="T108" s="169"/>
      <c r="U108" s="91"/>
      <c r="V108" s="85"/>
      <c r="W108" s="85"/>
      <c r="X108" s="169"/>
      <c r="Y108" s="85"/>
      <c r="Z108" s="85"/>
      <c r="AA108" s="85"/>
      <c r="AB108" s="85"/>
      <c r="AC108" s="85"/>
      <c r="AD108" s="85"/>
    </row>
    <row r="109" spans="1:30">
      <c r="A109" s="85"/>
      <c r="B109" s="85"/>
      <c r="C109" s="85"/>
      <c r="D109" s="85"/>
      <c r="E109" s="85"/>
      <c r="F109" s="85"/>
      <c r="G109" s="85"/>
      <c r="H109" s="85"/>
      <c r="I109" s="85"/>
      <c r="J109" s="85"/>
      <c r="K109" s="85"/>
      <c r="L109" s="85"/>
      <c r="M109" s="85"/>
      <c r="N109" s="85"/>
      <c r="O109" s="85"/>
      <c r="P109" s="85"/>
      <c r="Q109" s="85"/>
      <c r="R109" s="85"/>
      <c r="S109" s="85"/>
      <c r="T109" s="169"/>
      <c r="U109" s="91"/>
      <c r="V109" s="85"/>
      <c r="W109" s="85"/>
      <c r="X109" s="169"/>
      <c r="Y109" s="85"/>
      <c r="Z109" s="85"/>
      <c r="AA109" s="85"/>
      <c r="AB109" s="85"/>
      <c r="AC109" s="85"/>
      <c r="AD109" s="85"/>
    </row>
    <row r="110" spans="1:30">
      <c r="A110" s="85"/>
      <c r="B110" s="85"/>
      <c r="C110" s="85"/>
      <c r="D110" s="85"/>
      <c r="E110" s="85"/>
      <c r="F110" s="85"/>
      <c r="G110" s="85"/>
      <c r="H110" s="85"/>
      <c r="I110" s="85"/>
      <c r="J110" s="85"/>
      <c r="K110" s="85"/>
      <c r="L110" s="85"/>
      <c r="M110" s="85"/>
      <c r="N110" s="85"/>
      <c r="O110" s="85"/>
      <c r="P110" s="85"/>
      <c r="Q110" s="85"/>
      <c r="R110" s="85"/>
      <c r="S110" s="85"/>
      <c r="T110" s="169"/>
      <c r="U110" s="91"/>
      <c r="V110" s="85"/>
      <c r="W110" s="85"/>
      <c r="X110" s="169"/>
      <c r="Y110" s="85"/>
      <c r="Z110" s="85"/>
      <c r="AA110" s="85"/>
      <c r="AB110" s="85"/>
      <c r="AC110" s="85"/>
      <c r="AD110" s="85"/>
    </row>
    <row r="111" spans="1:30">
      <c r="A111" s="85"/>
      <c r="B111" s="85"/>
      <c r="C111" s="85"/>
      <c r="D111" s="85"/>
      <c r="E111" s="85"/>
      <c r="F111" s="85"/>
      <c r="G111" s="85"/>
      <c r="H111" s="85"/>
      <c r="I111" s="85"/>
      <c r="J111" s="85"/>
      <c r="K111" s="85"/>
      <c r="L111" s="85"/>
      <c r="M111" s="85"/>
      <c r="N111" s="85"/>
      <c r="O111" s="85"/>
      <c r="P111" s="85"/>
      <c r="Q111" s="85"/>
      <c r="R111" s="85"/>
      <c r="S111" s="85"/>
      <c r="T111" s="169"/>
      <c r="U111" s="91"/>
      <c r="V111" s="85"/>
      <c r="W111" s="85"/>
      <c r="X111" s="169"/>
      <c r="Y111" s="85"/>
      <c r="Z111" s="85"/>
      <c r="AA111" s="85"/>
      <c r="AB111" s="85"/>
      <c r="AC111" s="85"/>
      <c r="AD111" s="85"/>
    </row>
    <row r="112" spans="1:30">
      <c r="A112" s="85"/>
      <c r="B112" s="85"/>
      <c r="C112" s="85"/>
      <c r="D112" s="85"/>
      <c r="E112" s="85"/>
      <c r="F112" s="85"/>
      <c r="G112" s="85"/>
      <c r="H112" s="85"/>
      <c r="I112" s="85"/>
      <c r="J112" s="85"/>
      <c r="K112" s="85"/>
      <c r="L112" s="85"/>
      <c r="M112" s="85"/>
      <c r="N112" s="85"/>
      <c r="O112" s="85"/>
      <c r="P112" s="85"/>
      <c r="Q112" s="85"/>
      <c r="R112" s="85"/>
      <c r="S112" s="85"/>
      <c r="T112" s="169"/>
      <c r="U112" s="91"/>
      <c r="V112" s="85"/>
      <c r="W112" s="85"/>
      <c r="X112" s="169"/>
      <c r="Y112" s="85"/>
      <c r="Z112" s="85"/>
      <c r="AA112" s="85"/>
      <c r="AB112" s="85"/>
      <c r="AC112" s="85"/>
      <c r="AD112" s="85"/>
    </row>
    <row r="113" spans="1:30">
      <c r="A113" s="85"/>
      <c r="B113" s="85"/>
      <c r="C113" s="85"/>
      <c r="D113" s="85"/>
      <c r="E113" s="85"/>
      <c r="F113" s="85"/>
      <c r="G113" s="85"/>
      <c r="H113" s="85"/>
      <c r="I113" s="85"/>
      <c r="J113" s="85"/>
      <c r="K113" s="85"/>
      <c r="L113" s="85"/>
      <c r="M113" s="85"/>
      <c r="N113" s="85"/>
      <c r="O113" s="85"/>
      <c r="P113" s="85"/>
      <c r="Q113" s="85"/>
      <c r="R113" s="85"/>
      <c r="S113" s="85"/>
      <c r="T113" s="169"/>
      <c r="U113" s="91"/>
      <c r="V113" s="85"/>
      <c r="W113" s="85"/>
      <c r="X113" s="169"/>
      <c r="Y113" s="85"/>
      <c r="Z113" s="85"/>
      <c r="AA113" s="85"/>
      <c r="AB113" s="85"/>
      <c r="AC113" s="85"/>
      <c r="AD113" s="85"/>
    </row>
    <row r="114" spans="1:30">
      <c r="A114" s="85"/>
      <c r="B114" s="85"/>
      <c r="C114" s="85"/>
      <c r="D114" s="85"/>
      <c r="E114" s="85"/>
      <c r="F114" s="85"/>
      <c r="G114" s="85"/>
      <c r="H114" s="85"/>
      <c r="I114" s="85"/>
      <c r="J114" s="85"/>
      <c r="K114" s="85"/>
      <c r="L114" s="85"/>
      <c r="M114" s="85"/>
      <c r="N114" s="85"/>
      <c r="O114" s="85"/>
      <c r="P114" s="85"/>
      <c r="Q114" s="85"/>
      <c r="R114" s="85"/>
      <c r="S114" s="85"/>
      <c r="T114" s="169"/>
      <c r="U114" s="91"/>
      <c r="V114" s="85"/>
      <c r="W114" s="85"/>
      <c r="X114" s="169"/>
      <c r="Y114" s="85"/>
      <c r="Z114" s="85"/>
      <c r="AA114" s="85"/>
      <c r="AB114" s="85"/>
      <c r="AC114" s="85"/>
      <c r="AD114" s="85"/>
    </row>
    <row r="115" spans="1:30">
      <c r="A115" s="85"/>
      <c r="B115" s="85"/>
      <c r="C115" s="85"/>
      <c r="D115" s="85"/>
      <c r="E115" s="85"/>
      <c r="F115" s="85"/>
      <c r="G115" s="85"/>
      <c r="H115" s="85"/>
      <c r="I115" s="85"/>
      <c r="J115" s="85"/>
      <c r="K115" s="85"/>
      <c r="L115" s="85"/>
      <c r="M115" s="85"/>
      <c r="N115" s="85"/>
      <c r="O115" s="85"/>
      <c r="P115" s="85"/>
      <c r="Q115" s="85"/>
      <c r="R115" s="85"/>
      <c r="S115" s="85"/>
      <c r="T115" s="169"/>
      <c r="U115" s="91"/>
      <c r="V115" s="85"/>
      <c r="W115" s="85"/>
      <c r="X115" s="169"/>
      <c r="Y115" s="85"/>
      <c r="Z115" s="85"/>
      <c r="AA115" s="85"/>
      <c r="AB115" s="85"/>
      <c r="AC115" s="85"/>
      <c r="AD115" s="85"/>
    </row>
    <row r="116" spans="1:30">
      <c r="A116" s="85"/>
      <c r="B116" s="85"/>
      <c r="C116" s="85"/>
      <c r="D116" s="85"/>
      <c r="E116" s="85"/>
      <c r="F116" s="85"/>
      <c r="G116" s="85"/>
      <c r="H116" s="85"/>
      <c r="I116" s="85"/>
      <c r="J116" s="85"/>
      <c r="K116" s="85"/>
      <c r="L116" s="85"/>
      <c r="M116" s="85"/>
      <c r="N116" s="85"/>
      <c r="O116" s="85"/>
      <c r="P116" s="85"/>
      <c r="Q116" s="85"/>
      <c r="R116" s="85"/>
      <c r="S116" s="85"/>
      <c r="T116" s="169"/>
      <c r="U116" s="91"/>
      <c r="V116" s="85"/>
      <c r="W116" s="85"/>
      <c r="X116" s="169"/>
      <c r="Y116" s="85"/>
      <c r="Z116" s="85"/>
      <c r="AA116" s="85"/>
      <c r="AB116" s="85"/>
      <c r="AC116" s="85"/>
      <c r="AD116" s="85"/>
    </row>
    <row r="117" spans="1:30">
      <c r="A117" s="85"/>
      <c r="B117" s="85"/>
      <c r="C117" s="85"/>
      <c r="D117" s="85"/>
      <c r="E117" s="85"/>
      <c r="F117" s="85"/>
      <c r="G117" s="85"/>
      <c r="H117" s="85"/>
      <c r="I117" s="85"/>
      <c r="J117" s="85"/>
      <c r="K117" s="85"/>
      <c r="L117" s="85"/>
      <c r="M117" s="85"/>
      <c r="N117" s="85"/>
      <c r="O117" s="85"/>
      <c r="P117" s="85"/>
      <c r="Q117" s="85"/>
      <c r="R117" s="85"/>
      <c r="S117" s="85"/>
      <c r="T117" s="169"/>
      <c r="U117" s="91"/>
      <c r="V117" s="85"/>
      <c r="W117" s="85"/>
      <c r="X117" s="169"/>
      <c r="Y117" s="85"/>
      <c r="Z117" s="85"/>
      <c r="AA117" s="85"/>
      <c r="AB117" s="85"/>
      <c r="AC117" s="85"/>
      <c r="AD117" s="85"/>
    </row>
    <row r="118" spans="1:30">
      <c r="A118" s="85"/>
      <c r="B118" s="85"/>
      <c r="C118" s="85"/>
      <c r="D118" s="85"/>
      <c r="E118" s="85"/>
      <c r="F118" s="85"/>
      <c r="G118" s="85"/>
      <c r="H118" s="85"/>
      <c r="I118" s="85"/>
      <c r="J118" s="85"/>
      <c r="K118" s="85"/>
      <c r="L118" s="85"/>
      <c r="M118" s="85"/>
      <c r="N118" s="85"/>
      <c r="O118" s="85"/>
      <c r="P118" s="85"/>
      <c r="Q118" s="85"/>
      <c r="R118" s="85"/>
      <c r="S118" s="85"/>
      <c r="T118" s="169"/>
      <c r="U118" s="91"/>
      <c r="V118" s="85"/>
      <c r="W118" s="85"/>
      <c r="X118" s="169"/>
      <c r="Y118" s="85"/>
      <c r="Z118" s="85"/>
      <c r="AA118" s="85"/>
      <c r="AB118" s="85"/>
      <c r="AC118" s="85"/>
      <c r="AD118" s="85"/>
    </row>
    <row r="119" spans="1:30">
      <c r="A119" s="85"/>
      <c r="B119" s="85"/>
      <c r="C119" s="85"/>
      <c r="D119" s="85"/>
      <c r="E119" s="85"/>
      <c r="F119" s="85"/>
      <c r="G119" s="85"/>
      <c r="H119" s="85"/>
      <c r="I119" s="85"/>
      <c r="J119" s="85"/>
      <c r="K119" s="85"/>
      <c r="L119" s="85"/>
      <c r="M119" s="85"/>
      <c r="N119" s="85"/>
      <c r="O119" s="85"/>
      <c r="P119" s="85"/>
      <c r="Q119" s="85"/>
      <c r="R119" s="85"/>
      <c r="S119" s="85"/>
      <c r="T119" s="169"/>
      <c r="U119" s="91"/>
      <c r="V119" s="85"/>
      <c r="W119" s="85"/>
      <c r="X119" s="169"/>
      <c r="Y119" s="85"/>
      <c r="Z119" s="85"/>
      <c r="AA119" s="85"/>
      <c r="AB119" s="85"/>
      <c r="AC119" s="85"/>
      <c r="AD119" s="85"/>
    </row>
    <row r="120" spans="1:30">
      <c r="A120" s="85"/>
      <c r="B120" s="85"/>
      <c r="C120" s="85"/>
      <c r="D120" s="85"/>
      <c r="E120" s="85"/>
      <c r="F120" s="85"/>
      <c r="G120" s="85"/>
      <c r="H120" s="85"/>
      <c r="I120" s="85"/>
      <c r="J120" s="85"/>
      <c r="K120" s="85"/>
      <c r="L120" s="85"/>
      <c r="M120" s="85"/>
      <c r="N120" s="85"/>
      <c r="O120" s="85"/>
      <c r="P120" s="85"/>
      <c r="Q120" s="85"/>
      <c r="R120" s="85"/>
      <c r="S120" s="85"/>
      <c r="T120" s="169"/>
      <c r="U120" s="91"/>
      <c r="V120" s="85"/>
      <c r="W120" s="85"/>
      <c r="X120" s="169"/>
      <c r="Y120" s="85"/>
      <c r="Z120" s="85"/>
      <c r="AA120" s="85"/>
      <c r="AB120" s="85"/>
      <c r="AC120" s="85"/>
      <c r="AD120" s="85"/>
    </row>
    <row r="121" spans="1:30">
      <c r="A121" s="85"/>
      <c r="B121" s="85"/>
      <c r="C121" s="85"/>
      <c r="D121" s="85"/>
      <c r="E121" s="85"/>
      <c r="F121" s="85"/>
      <c r="G121" s="85"/>
      <c r="H121" s="85"/>
      <c r="I121" s="85"/>
      <c r="J121" s="85"/>
      <c r="K121" s="85"/>
      <c r="L121" s="85"/>
      <c r="M121" s="85"/>
      <c r="N121" s="85"/>
      <c r="O121" s="85"/>
      <c r="P121" s="85"/>
      <c r="Q121" s="85"/>
      <c r="R121" s="85"/>
      <c r="S121" s="85"/>
      <c r="T121" s="169"/>
      <c r="U121" s="91"/>
      <c r="V121" s="85"/>
      <c r="W121" s="85"/>
      <c r="X121" s="169"/>
      <c r="Y121" s="85"/>
      <c r="Z121" s="85"/>
      <c r="AA121" s="85"/>
      <c r="AB121" s="85"/>
      <c r="AC121" s="85"/>
      <c r="AD121" s="85"/>
    </row>
    <row r="122" spans="1:30">
      <c r="A122" s="85"/>
      <c r="B122" s="85"/>
      <c r="C122" s="85"/>
      <c r="D122" s="85"/>
      <c r="E122" s="85"/>
      <c r="F122" s="85"/>
      <c r="G122" s="85"/>
      <c r="H122" s="85"/>
      <c r="I122" s="85"/>
      <c r="J122" s="85"/>
      <c r="K122" s="85"/>
      <c r="L122" s="85"/>
      <c r="M122" s="85"/>
      <c r="N122" s="85"/>
      <c r="O122" s="85"/>
      <c r="P122" s="85"/>
      <c r="Q122" s="85"/>
      <c r="R122" s="85"/>
      <c r="S122" s="85"/>
      <c r="T122" s="169"/>
      <c r="U122" s="91"/>
      <c r="V122" s="85"/>
      <c r="W122" s="85"/>
      <c r="X122" s="169"/>
      <c r="Y122" s="85"/>
      <c r="Z122" s="85"/>
      <c r="AA122" s="85"/>
      <c r="AB122" s="85"/>
      <c r="AC122" s="85"/>
      <c r="AD122" s="85"/>
    </row>
    <row r="123" spans="1:30">
      <c r="A123" s="85"/>
      <c r="B123" s="85"/>
      <c r="C123" s="85"/>
      <c r="D123" s="85"/>
      <c r="E123" s="85"/>
      <c r="F123" s="85"/>
      <c r="G123" s="85"/>
      <c r="H123" s="85"/>
      <c r="I123" s="85"/>
      <c r="J123" s="85"/>
      <c r="K123" s="85"/>
      <c r="L123" s="85"/>
      <c r="M123" s="85"/>
      <c r="N123" s="85"/>
      <c r="O123" s="85"/>
      <c r="P123" s="85"/>
      <c r="Q123" s="85"/>
      <c r="R123" s="85"/>
      <c r="S123" s="85"/>
      <c r="T123" s="169"/>
      <c r="U123" s="91"/>
      <c r="V123" s="85"/>
      <c r="W123" s="85"/>
      <c r="X123" s="169"/>
      <c r="Y123" s="85"/>
      <c r="Z123" s="85"/>
      <c r="AA123" s="85"/>
      <c r="AB123" s="85"/>
      <c r="AC123" s="85"/>
      <c r="AD123" s="85"/>
    </row>
    <row r="124" spans="1:30">
      <c r="A124" s="85"/>
      <c r="B124" s="85"/>
      <c r="C124" s="85"/>
      <c r="D124" s="85"/>
      <c r="E124" s="85"/>
      <c r="F124" s="85"/>
      <c r="G124" s="85"/>
      <c r="H124" s="85"/>
      <c r="I124" s="85"/>
      <c r="J124" s="85"/>
      <c r="K124" s="85"/>
      <c r="L124" s="85"/>
      <c r="M124" s="85"/>
      <c r="N124" s="85"/>
      <c r="O124" s="85"/>
      <c r="P124" s="85"/>
      <c r="Q124" s="85"/>
      <c r="R124" s="85"/>
      <c r="S124" s="85"/>
      <c r="T124" s="169"/>
      <c r="U124" s="91"/>
      <c r="V124" s="85"/>
      <c r="W124" s="85"/>
      <c r="X124" s="169"/>
      <c r="Y124" s="85"/>
      <c r="Z124" s="85"/>
      <c r="AA124" s="85"/>
      <c r="AB124" s="85"/>
      <c r="AC124" s="85"/>
      <c r="AD124" s="85"/>
    </row>
    <row r="125" spans="1:30">
      <c r="A125" s="85"/>
      <c r="B125" s="85"/>
      <c r="C125" s="85"/>
      <c r="D125" s="85"/>
      <c r="E125" s="85"/>
      <c r="F125" s="85"/>
      <c r="G125" s="85"/>
      <c r="H125" s="85"/>
      <c r="I125" s="85"/>
      <c r="J125" s="85"/>
      <c r="K125" s="85"/>
      <c r="L125" s="85"/>
      <c r="M125" s="85"/>
      <c r="N125" s="85"/>
      <c r="O125" s="85"/>
      <c r="P125" s="85"/>
      <c r="Q125" s="85"/>
      <c r="R125" s="85"/>
      <c r="S125" s="85"/>
      <c r="T125" s="169"/>
      <c r="U125" s="91"/>
      <c r="V125" s="85"/>
      <c r="W125" s="85"/>
      <c r="X125" s="169"/>
      <c r="Y125" s="85"/>
      <c r="Z125" s="85"/>
      <c r="AA125" s="85"/>
      <c r="AB125" s="85"/>
      <c r="AC125" s="85"/>
      <c r="AD125" s="85"/>
    </row>
    <row r="126" spans="1:30">
      <c r="A126" s="85"/>
      <c r="B126" s="85"/>
      <c r="C126" s="85"/>
      <c r="D126" s="85"/>
      <c r="E126" s="85"/>
      <c r="F126" s="85"/>
      <c r="G126" s="85"/>
      <c r="H126" s="85"/>
      <c r="I126" s="85"/>
      <c r="J126" s="85"/>
      <c r="K126" s="85"/>
      <c r="L126" s="85"/>
      <c r="M126" s="85"/>
      <c r="N126" s="85"/>
      <c r="O126" s="85"/>
      <c r="P126" s="85"/>
      <c r="Q126" s="85"/>
      <c r="R126" s="85"/>
      <c r="S126" s="85"/>
      <c r="T126" s="169"/>
      <c r="U126" s="91"/>
      <c r="V126" s="85"/>
      <c r="W126" s="85"/>
      <c r="X126" s="169"/>
      <c r="Y126" s="85"/>
      <c r="Z126" s="85"/>
      <c r="AA126" s="85"/>
      <c r="AB126" s="85"/>
      <c r="AC126" s="85"/>
      <c r="AD126" s="85"/>
    </row>
    <row r="127" spans="1:30">
      <c r="A127" s="85"/>
      <c r="B127" s="85"/>
      <c r="C127" s="85"/>
      <c r="D127" s="85"/>
      <c r="E127" s="85"/>
      <c r="F127" s="85"/>
      <c r="G127" s="85"/>
      <c r="H127" s="85"/>
      <c r="I127" s="85"/>
      <c r="J127" s="85"/>
      <c r="K127" s="85"/>
      <c r="L127" s="85"/>
      <c r="M127" s="85"/>
      <c r="N127" s="85"/>
      <c r="O127" s="85"/>
      <c r="P127" s="85"/>
      <c r="Q127" s="85"/>
      <c r="R127" s="85"/>
      <c r="S127" s="85"/>
      <c r="T127" s="169"/>
      <c r="U127" s="91"/>
      <c r="V127" s="85"/>
      <c r="W127" s="85"/>
      <c r="X127" s="169"/>
      <c r="Y127" s="85"/>
      <c r="Z127" s="85"/>
      <c r="AA127" s="85"/>
      <c r="AB127" s="85"/>
      <c r="AC127" s="85"/>
      <c r="AD127" s="85"/>
    </row>
    <row r="128" spans="1:30">
      <c r="A128" s="85"/>
      <c r="B128" s="85"/>
      <c r="C128" s="85"/>
      <c r="D128" s="85"/>
      <c r="E128" s="85"/>
      <c r="F128" s="85"/>
      <c r="G128" s="85"/>
      <c r="H128" s="85"/>
      <c r="I128" s="85"/>
      <c r="J128" s="85"/>
      <c r="K128" s="85"/>
      <c r="L128" s="85"/>
      <c r="M128" s="85"/>
      <c r="N128" s="85"/>
      <c r="O128" s="85"/>
      <c r="P128" s="85"/>
      <c r="Q128" s="85"/>
      <c r="R128" s="85"/>
      <c r="S128" s="85"/>
      <c r="T128" s="169"/>
      <c r="U128" s="91"/>
      <c r="V128" s="85"/>
      <c r="W128" s="85"/>
      <c r="X128" s="169"/>
      <c r="Y128" s="85"/>
      <c r="Z128" s="85"/>
      <c r="AA128" s="85"/>
      <c r="AB128" s="85"/>
      <c r="AC128" s="85"/>
      <c r="AD128" s="85"/>
    </row>
    <row r="129" spans="1:30">
      <c r="A129" s="85"/>
      <c r="B129" s="85"/>
      <c r="C129" s="85"/>
      <c r="D129" s="85"/>
      <c r="E129" s="85"/>
      <c r="F129" s="85"/>
      <c r="G129" s="85"/>
      <c r="H129" s="85"/>
      <c r="I129" s="85"/>
      <c r="J129" s="85"/>
      <c r="K129" s="85"/>
      <c r="L129" s="85"/>
      <c r="M129" s="85"/>
      <c r="N129" s="85"/>
      <c r="O129" s="85"/>
      <c r="P129" s="85"/>
      <c r="Q129" s="85"/>
      <c r="R129" s="85"/>
      <c r="S129" s="85"/>
      <c r="T129" s="169"/>
      <c r="U129" s="91"/>
      <c r="V129" s="85"/>
      <c r="W129" s="85"/>
      <c r="X129" s="169"/>
      <c r="Y129" s="85"/>
      <c r="Z129" s="85"/>
      <c r="AA129" s="85"/>
      <c r="AB129" s="85"/>
      <c r="AC129" s="85"/>
      <c r="AD129" s="85"/>
    </row>
    <row r="130" spans="1:30">
      <c r="A130" s="85"/>
      <c r="B130" s="85"/>
      <c r="C130" s="85"/>
      <c r="D130" s="85"/>
      <c r="E130" s="85"/>
      <c r="F130" s="85"/>
      <c r="G130" s="85"/>
      <c r="H130" s="85"/>
      <c r="I130" s="85"/>
      <c r="J130" s="85"/>
      <c r="K130" s="85"/>
      <c r="L130" s="85"/>
      <c r="M130" s="85"/>
      <c r="N130" s="85"/>
      <c r="O130" s="85"/>
      <c r="P130" s="85"/>
      <c r="Q130" s="85"/>
      <c r="R130" s="85"/>
      <c r="S130" s="85"/>
      <c r="T130" s="169"/>
      <c r="U130" s="91"/>
      <c r="V130" s="85"/>
      <c r="W130" s="85"/>
      <c r="X130" s="169"/>
      <c r="Y130" s="85"/>
      <c r="Z130" s="85"/>
      <c r="AA130" s="85"/>
      <c r="AB130" s="85"/>
      <c r="AC130" s="85"/>
      <c r="AD130" s="85"/>
    </row>
    <row r="131" spans="1:30">
      <c r="A131" s="85"/>
      <c r="B131" s="85"/>
      <c r="C131" s="85"/>
      <c r="D131" s="85"/>
      <c r="E131" s="85"/>
      <c r="F131" s="85"/>
      <c r="G131" s="85"/>
      <c r="H131" s="85"/>
      <c r="I131" s="85"/>
      <c r="J131" s="85"/>
      <c r="K131" s="85"/>
      <c r="L131" s="85"/>
      <c r="M131" s="85"/>
      <c r="N131" s="85"/>
      <c r="O131" s="85"/>
      <c r="P131" s="85"/>
      <c r="Q131" s="85"/>
      <c r="R131" s="85"/>
      <c r="S131" s="85"/>
      <c r="T131" s="169"/>
      <c r="U131" s="91"/>
      <c r="V131" s="85"/>
      <c r="W131" s="85"/>
      <c r="X131" s="169"/>
      <c r="Y131" s="85"/>
      <c r="Z131" s="85"/>
      <c r="AA131" s="85"/>
      <c r="AB131" s="85"/>
      <c r="AC131" s="85"/>
      <c r="AD131" s="85"/>
    </row>
    <row r="132" spans="1:30">
      <c r="A132" s="85"/>
      <c r="B132" s="85"/>
      <c r="C132" s="85"/>
      <c r="D132" s="85"/>
      <c r="E132" s="85"/>
      <c r="F132" s="85"/>
      <c r="G132" s="85"/>
      <c r="H132" s="85"/>
      <c r="I132" s="85"/>
      <c r="J132" s="85"/>
      <c r="K132" s="85"/>
      <c r="L132" s="85"/>
      <c r="M132" s="85"/>
      <c r="N132" s="85"/>
      <c r="O132" s="85"/>
      <c r="P132" s="85"/>
      <c r="Q132" s="85"/>
      <c r="R132" s="85"/>
      <c r="S132" s="85"/>
      <c r="T132" s="169"/>
      <c r="U132" s="91"/>
      <c r="V132" s="85"/>
      <c r="W132" s="85"/>
      <c r="X132" s="169"/>
      <c r="Y132" s="85"/>
      <c r="Z132" s="85"/>
      <c r="AA132" s="85"/>
      <c r="AB132" s="85"/>
      <c r="AC132" s="85"/>
      <c r="AD132" s="85"/>
    </row>
    <row r="133" spans="1:30">
      <c r="A133" s="85"/>
      <c r="B133" s="85"/>
      <c r="C133" s="85"/>
      <c r="D133" s="85"/>
      <c r="E133" s="85"/>
      <c r="F133" s="85"/>
      <c r="G133" s="85"/>
      <c r="H133" s="85"/>
      <c r="I133" s="85"/>
      <c r="J133" s="85"/>
      <c r="K133" s="85"/>
      <c r="L133" s="85"/>
      <c r="M133" s="85"/>
      <c r="N133" s="85"/>
      <c r="O133" s="85"/>
      <c r="P133" s="85"/>
      <c r="Q133" s="85"/>
      <c r="R133" s="85"/>
      <c r="S133" s="85"/>
      <c r="T133" s="169"/>
      <c r="U133" s="91"/>
      <c r="V133" s="85"/>
      <c r="W133" s="85"/>
      <c r="X133" s="169"/>
      <c r="Y133" s="85"/>
      <c r="Z133" s="85"/>
      <c r="AA133" s="85"/>
      <c r="AB133" s="85"/>
      <c r="AC133" s="85"/>
      <c r="AD133" s="85"/>
    </row>
    <row r="134" spans="1:30">
      <c r="A134" s="85"/>
      <c r="B134" s="85"/>
      <c r="C134" s="85"/>
      <c r="D134" s="85"/>
      <c r="E134" s="85"/>
      <c r="F134" s="85"/>
      <c r="G134" s="85"/>
      <c r="H134" s="85"/>
      <c r="I134" s="85"/>
      <c r="J134" s="85"/>
      <c r="K134" s="85"/>
      <c r="L134" s="85"/>
      <c r="M134" s="85"/>
      <c r="N134" s="85"/>
      <c r="O134" s="85"/>
      <c r="P134" s="85"/>
      <c r="Q134" s="85"/>
      <c r="R134" s="85"/>
      <c r="S134" s="85"/>
      <c r="T134" s="169"/>
      <c r="U134" s="91"/>
      <c r="V134" s="85"/>
      <c r="W134" s="85"/>
      <c r="X134" s="169"/>
      <c r="Y134" s="85"/>
      <c r="Z134" s="85"/>
      <c r="AA134" s="85"/>
      <c r="AB134" s="85"/>
      <c r="AC134" s="85"/>
      <c r="AD134" s="85"/>
    </row>
    <row r="135" spans="1:30">
      <c r="A135" s="85"/>
      <c r="B135" s="85"/>
      <c r="C135" s="85"/>
      <c r="D135" s="85"/>
      <c r="E135" s="85"/>
      <c r="F135" s="85"/>
      <c r="G135" s="85"/>
      <c r="H135" s="85"/>
      <c r="I135" s="85"/>
      <c r="J135" s="85"/>
      <c r="K135" s="85"/>
      <c r="L135" s="85"/>
      <c r="M135" s="85"/>
      <c r="N135" s="85"/>
      <c r="O135" s="85"/>
      <c r="P135" s="85"/>
      <c r="Q135" s="85"/>
      <c r="R135" s="85"/>
      <c r="S135" s="85"/>
      <c r="T135" s="169"/>
      <c r="U135" s="91"/>
      <c r="V135" s="85"/>
      <c r="W135" s="85"/>
      <c r="X135" s="169"/>
      <c r="Y135" s="85"/>
      <c r="Z135" s="85"/>
      <c r="AA135" s="85"/>
      <c r="AB135" s="85"/>
      <c r="AC135" s="85"/>
      <c r="AD135" s="85"/>
    </row>
    <row r="136" spans="1:30">
      <c r="A136" s="85"/>
      <c r="B136" s="85"/>
      <c r="C136" s="85"/>
      <c r="D136" s="85"/>
      <c r="E136" s="85"/>
      <c r="F136" s="85"/>
      <c r="G136" s="85"/>
      <c r="H136" s="85"/>
      <c r="I136" s="85"/>
      <c r="J136" s="85"/>
      <c r="K136" s="85"/>
      <c r="L136" s="85"/>
      <c r="M136" s="85"/>
      <c r="N136" s="85"/>
      <c r="O136" s="85"/>
      <c r="P136" s="85"/>
      <c r="Q136" s="85"/>
      <c r="R136" s="85"/>
      <c r="S136" s="85"/>
      <c r="T136" s="169"/>
      <c r="U136" s="91"/>
      <c r="V136" s="85"/>
      <c r="W136" s="85"/>
      <c r="X136" s="169"/>
      <c r="Y136" s="85"/>
      <c r="Z136" s="85"/>
      <c r="AA136" s="85"/>
      <c r="AB136" s="85"/>
      <c r="AC136" s="85"/>
      <c r="AD136" s="85"/>
    </row>
    <row r="137" spans="1:30">
      <c r="A137" s="85"/>
      <c r="B137" s="85"/>
      <c r="C137" s="85"/>
      <c r="D137" s="85"/>
      <c r="E137" s="85"/>
      <c r="F137" s="85"/>
      <c r="G137" s="85"/>
      <c r="H137" s="85"/>
      <c r="I137" s="85"/>
      <c r="J137" s="85"/>
      <c r="K137" s="85"/>
      <c r="L137" s="85"/>
      <c r="M137" s="85"/>
      <c r="N137" s="85"/>
      <c r="O137" s="85"/>
      <c r="P137" s="85"/>
      <c r="Q137" s="85"/>
      <c r="R137" s="85"/>
      <c r="S137" s="85"/>
      <c r="T137" s="169"/>
      <c r="U137" s="91"/>
      <c r="V137" s="85"/>
      <c r="W137" s="85"/>
      <c r="X137" s="169"/>
      <c r="Y137" s="85"/>
      <c r="Z137" s="85"/>
      <c r="AA137" s="85"/>
      <c r="AB137" s="85"/>
      <c r="AC137" s="85"/>
      <c r="AD137" s="85"/>
    </row>
    <row r="138" spans="1:30">
      <c r="A138" s="85"/>
      <c r="B138" s="85"/>
      <c r="C138" s="85"/>
      <c r="D138" s="85"/>
      <c r="E138" s="85"/>
      <c r="F138" s="85"/>
      <c r="G138" s="85"/>
      <c r="H138" s="85"/>
      <c r="I138" s="85"/>
      <c r="J138" s="85"/>
      <c r="K138" s="85"/>
      <c r="L138" s="85"/>
      <c r="M138" s="85"/>
      <c r="N138" s="85"/>
      <c r="O138" s="85"/>
      <c r="P138" s="85"/>
      <c r="Q138" s="85"/>
      <c r="R138" s="85"/>
      <c r="S138" s="85"/>
      <c r="T138" s="169"/>
      <c r="U138" s="91"/>
      <c r="V138" s="85"/>
      <c r="W138" s="85"/>
      <c r="X138" s="169"/>
      <c r="Y138" s="85"/>
      <c r="Z138" s="85"/>
      <c r="AA138" s="85"/>
      <c r="AB138" s="85"/>
      <c r="AC138" s="85"/>
      <c r="AD138" s="85"/>
    </row>
    <row r="139" spans="1:30">
      <c r="A139" s="85"/>
      <c r="B139" s="85"/>
      <c r="C139" s="85"/>
      <c r="D139" s="85"/>
      <c r="E139" s="85"/>
      <c r="F139" s="85"/>
      <c r="G139" s="85"/>
      <c r="H139" s="85"/>
      <c r="I139" s="85"/>
      <c r="J139" s="85"/>
      <c r="K139" s="85"/>
      <c r="L139" s="85"/>
      <c r="M139" s="85"/>
      <c r="N139" s="85"/>
      <c r="O139" s="85"/>
      <c r="P139" s="85"/>
      <c r="Q139" s="85"/>
      <c r="R139" s="85"/>
      <c r="S139" s="85"/>
      <c r="T139" s="169"/>
      <c r="U139" s="91"/>
      <c r="V139" s="85"/>
      <c r="W139" s="85"/>
      <c r="X139" s="169"/>
      <c r="Y139" s="85"/>
      <c r="Z139" s="85"/>
      <c r="AA139" s="85"/>
      <c r="AB139" s="85"/>
      <c r="AC139" s="85"/>
      <c r="AD139" s="85"/>
    </row>
    <row r="140" spans="1:30">
      <c r="A140" s="85"/>
      <c r="B140" s="85"/>
      <c r="C140" s="85"/>
      <c r="D140" s="85"/>
      <c r="E140" s="85"/>
      <c r="F140" s="85"/>
      <c r="G140" s="85"/>
      <c r="H140" s="85"/>
      <c r="I140" s="85"/>
      <c r="J140" s="85"/>
      <c r="K140" s="85"/>
      <c r="L140" s="85"/>
      <c r="M140" s="85"/>
      <c r="N140" s="85"/>
      <c r="O140" s="85"/>
      <c r="P140" s="85"/>
      <c r="Q140" s="85"/>
      <c r="R140" s="85"/>
      <c r="S140" s="85"/>
      <c r="T140" s="169"/>
      <c r="U140" s="91"/>
      <c r="V140" s="85"/>
      <c r="W140" s="85"/>
      <c r="X140" s="169"/>
      <c r="Y140" s="85"/>
      <c r="Z140" s="85"/>
      <c r="AA140" s="85"/>
      <c r="AB140" s="85"/>
      <c r="AC140" s="85"/>
      <c r="AD140" s="85"/>
    </row>
    <row r="141" spans="1:30">
      <c r="A141" s="85"/>
      <c r="B141" s="85"/>
      <c r="C141" s="85"/>
      <c r="D141" s="85"/>
      <c r="E141" s="85"/>
      <c r="F141" s="85"/>
      <c r="G141" s="85"/>
      <c r="H141" s="85"/>
      <c r="I141" s="85"/>
      <c r="J141" s="85"/>
      <c r="K141" s="85"/>
      <c r="L141" s="85"/>
      <c r="M141" s="85"/>
      <c r="N141" s="85"/>
      <c r="O141" s="85"/>
      <c r="P141" s="85"/>
      <c r="Q141" s="85"/>
      <c r="R141" s="85"/>
      <c r="S141" s="85"/>
      <c r="T141" s="169"/>
      <c r="U141" s="91"/>
      <c r="V141" s="85"/>
      <c r="W141" s="85"/>
      <c r="X141" s="169"/>
      <c r="Y141" s="85"/>
      <c r="Z141" s="85"/>
      <c r="AA141" s="85"/>
      <c r="AB141" s="85"/>
      <c r="AC141" s="85"/>
      <c r="AD141" s="85"/>
    </row>
    <row r="142" spans="1:30">
      <c r="A142" s="85"/>
      <c r="B142" s="85"/>
      <c r="C142" s="85"/>
      <c r="D142" s="85"/>
      <c r="E142" s="85"/>
      <c r="F142" s="85"/>
      <c r="G142" s="85"/>
      <c r="H142" s="85"/>
      <c r="I142" s="85"/>
      <c r="J142" s="85"/>
      <c r="K142" s="85"/>
      <c r="L142" s="85"/>
      <c r="M142" s="85"/>
      <c r="N142" s="85"/>
      <c r="O142" s="85"/>
      <c r="P142" s="85"/>
      <c r="Q142" s="85"/>
      <c r="R142" s="85"/>
      <c r="S142" s="85"/>
      <c r="T142" s="169"/>
      <c r="U142" s="91"/>
      <c r="V142" s="85"/>
      <c r="W142" s="85"/>
      <c r="X142" s="169"/>
      <c r="Y142" s="85"/>
      <c r="Z142" s="85"/>
      <c r="AA142" s="85"/>
      <c r="AB142" s="85"/>
      <c r="AC142" s="85"/>
      <c r="AD142" s="85"/>
    </row>
    <row r="143" spans="1:30">
      <c r="A143" s="85"/>
      <c r="B143" s="85"/>
      <c r="C143" s="85"/>
      <c r="D143" s="85"/>
      <c r="E143" s="85"/>
      <c r="F143" s="85"/>
      <c r="G143" s="85"/>
      <c r="H143" s="85"/>
      <c r="I143" s="85"/>
      <c r="J143" s="85"/>
      <c r="K143" s="85"/>
      <c r="L143" s="85"/>
      <c r="M143" s="85"/>
      <c r="N143" s="85"/>
      <c r="O143" s="85"/>
      <c r="P143" s="85"/>
      <c r="Q143" s="85"/>
      <c r="R143" s="85"/>
      <c r="S143" s="85"/>
      <c r="T143" s="169"/>
      <c r="U143" s="91"/>
      <c r="V143" s="85"/>
      <c r="W143" s="85"/>
      <c r="X143" s="169"/>
      <c r="Y143" s="85"/>
      <c r="Z143" s="85"/>
      <c r="AA143" s="85"/>
      <c r="AB143" s="85"/>
      <c r="AC143" s="85"/>
      <c r="AD143" s="85"/>
    </row>
    <row r="144" spans="1:30">
      <c r="A144" s="85"/>
      <c r="B144" s="85"/>
      <c r="C144" s="85"/>
      <c r="D144" s="85"/>
      <c r="E144" s="85"/>
      <c r="F144" s="85"/>
      <c r="G144" s="85"/>
      <c r="H144" s="85"/>
      <c r="I144" s="85"/>
      <c r="J144" s="85"/>
      <c r="K144" s="85"/>
      <c r="L144" s="85"/>
      <c r="M144" s="85"/>
      <c r="N144" s="85"/>
      <c r="O144" s="85"/>
      <c r="P144" s="85"/>
      <c r="Q144" s="85"/>
      <c r="R144" s="85"/>
      <c r="S144" s="85"/>
      <c r="T144" s="169"/>
      <c r="U144" s="91"/>
      <c r="V144" s="85"/>
      <c r="W144" s="85"/>
      <c r="X144" s="169"/>
      <c r="Y144" s="85"/>
      <c r="Z144" s="85"/>
      <c r="AA144" s="85"/>
      <c r="AB144" s="85"/>
      <c r="AC144" s="85"/>
      <c r="AD144" s="85"/>
    </row>
    <row r="145" spans="1:30">
      <c r="A145" s="85"/>
      <c r="B145" s="85"/>
      <c r="C145" s="85"/>
      <c r="D145" s="85"/>
      <c r="E145" s="85"/>
      <c r="F145" s="85"/>
      <c r="G145" s="85"/>
      <c r="H145" s="85"/>
      <c r="I145" s="85"/>
      <c r="J145" s="85"/>
      <c r="K145" s="85"/>
      <c r="L145" s="85"/>
      <c r="M145" s="85"/>
      <c r="N145" s="85"/>
      <c r="O145" s="85"/>
      <c r="P145" s="85"/>
      <c r="Q145" s="85"/>
      <c r="R145" s="85"/>
      <c r="S145" s="85"/>
      <c r="T145" s="169"/>
      <c r="U145" s="91"/>
      <c r="V145" s="85"/>
      <c r="W145" s="85"/>
      <c r="X145" s="169"/>
      <c r="Y145" s="85"/>
      <c r="Z145" s="85"/>
      <c r="AA145" s="85"/>
      <c r="AB145" s="85"/>
      <c r="AC145" s="85"/>
      <c r="AD145" s="85"/>
    </row>
    <row r="146" spans="1:30">
      <c r="A146" s="85"/>
      <c r="B146" s="85"/>
      <c r="C146" s="85"/>
      <c r="D146" s="85"/>
      <c r="E146" s="85"/>
      <c r="F146" s="85"/>
      <c r="G146" s="85"/>
      <c r="H146" s="85"/>
      <c r="I146" s="85"/>
      <c r="J146" s="85"/>
      <c r="K146" s="85"/>
      <c r="L146" s="85"/>
      <c r="M146" s="85"/>
      <c r="N146" s="85"/>
      <c r="O146" s="85"/>
      <c r="P146" s="85"/>
      <c r="Q146" s="85"/>
      <c r="R146" s="85"/>
      <c r="S146" s="85"/>
      <c r="T146" s="169"/>
      <c r="U146" s="91"/>
      <c r="V146" s="85"/>
      <c r="W146" s="85"/>
      <c r="X146" s="169"/>
      <c r="Y146" s="85"/>
      <c r="Z146" s="85"/>
      <c r="AA146" s="85"/>
      <c r="AB146" s="85"/>
      <c r="AC146" s="85"/>
      <c r="AD146" s="85"/>
    </row>
    <row r="147" spans="1:30">
      <c r="A147" s="85"/>
      <c r="B147" s="85"/>
      <c r="C147" s="85"/>
      <c r="D147" s="85"/>
      <c r="E147" s="85"/>
      <c r="F147" s="85"/>
      <c r="G147" s="85"/>
      <c r="H147" s="85"/>
      <c r="I147" s="85"/>
      <c r="J147" s="85"/>
      <c r="K147" s="85"/>
      <c r="L147" s="85"/>
      <c r="M147" s="85"/>
      <c r="N147" s="85"/>
      <c r="O147" s="85"/>
      <c r="P147" s="85"/>
      <c r="Q147" s="85"/>
      <c r="R147" s="85"/>
      <c r="S147" s="85"/>
      <c r="T147" s="169"/>
      <c r="U147" s="91"/>
      <c r="V147" s="85"/>
      <c r="W147" s="85"/>
      <c r="X147" s="169"/>
      <c r="Y147" s="85"/>
      <c r="Z147" s="85"/>
      <c r="AA147" s="85"/>
      <c r="AB147" s="85"/>
      <c r="AC147" s="85"/>
      <c r="AD147" s="85"/>
    </row>
    <row r="148" spans="1:30">
      <c r="A148" s="85"/>
      <c r="B148" s="85"/>
      <c r="C148" s="85"/>
      <c r="D148" s="85"/>
      <c r="E148" s="85"/>
      <c r="F148" s="85"/>
      <c r="G148" s="85"/>
      <c r="H148" s="85"/>
      <c r="I148" s="85"/>
      <c r="J148" s="85"/>
      <c r="K148" s="85"/>
      <c r="L148" s="85"/>
      <c r="M148" s="85"/>
      <c r="N148" s="85"/>
      <c r="O148" s="85"/>
      <c r="P148" s="85"/>
      <c r="Q148" s="85"/>
      <c r="R148" s="85"/>
      <c r="S148" s="85"/>
      <c r="T148" s="169"/>
      <c r="U148" s="91"/>
      <c r="V148" s="85"/>
      <c r="W148" s="85"/>
      <c r="X148" s="169"/>
      <c r="Y148" s="85"/>
      <c r="Z148" s="85"/>
      <c r="AA148" s="85"/>
      <c r="AB148" s="85"/>
      <c r="AC148" s="85"/>
      <c r="AD148" s="85"/>
    </row>
    <row r="149" spans="1:30">
      <c r="A149" s="85"/>
      <c r="B149" s="85"/>
      <c r="C149" s="85"/>
      <c r="D149" s="85"/>
      <c r="E149" s="85"/>
      <c r="F149" s="85"/>
      <c r="G149" s="85"/>
      <c r="H149" s="85"/>
      <c r="I149" s="85"/>
      <c r="J149" s="85"/>
      <c r="K149" s="85"/>
      <c r="L149" s="85"/>
      <c r="M149" s="85"/>
      <c r="N149" s="85"/>
      <c r="O149" s="85"/>
      <c r="P149" s="85"/>
      <c r="Q149" s="85"/>
      <c r="R149" s="85"/>
      <c r="S149" s="85"/>
      <c r="T149" s="169"/>
      <c r="U149" s="91"/>
      <c r="V149" s="85"/>
      <c r="W149" s="85"/>
      <c r="X149" s="169"/>
      <c r="Y149" s="85"/>
      <c r="Z149" s="85"/>
      <c r="AA149" s="85"/>
      <c r="AB149" s="85"/>
      <c r="AC149" s="85"/>
      <c r="AD149" s="85"/>
    </row>
    <row r="150" spans="1:30">
      <c r="A150" s="85"/>
      <c r="B150" s="85"/>
      <c r="C150" s="85"/>
      <c r="D150" s="85"/>
      <c r="E150" s="85"/>
      <c r="F150" s="85"/>
      <c r="G150" s="85"/>
      <c r="H150" s="85"/>
      <c r="I150" s="85"/>
      <c r="J150" s="85"/>
      <c r="K150" s="85"/>
      <c r="L150" s="85"/>
      <c r="M150" s="85"/>
      <c r="N150" s="85"/>
      <c r="O150" s="85"/>
      <c r="P150" s="85"/>
      <c r="Q150" s="85"/>
      <c r="R150" s="85"/>
      <c r="S150" s="85"/>
      <c r="T150" s="169"/>
      <c r="U150" s="91"/>
      <c r="V150" s="85"/>
      <c r="W150" s="85"/>
      <c r="X150" s="169"/>
      <c r="Y150" s="85"/>
      <c r="Z150" s="85"/>
      <c r="AA150" s="85"/>
      <c r="AB150" s="85"/>
      <c r="AC150" s="85"/>
      <c r="AD150" s="85"/>
    </row>
    <row r="151" spans="1:30">
      <c r="A151" s="85"/>
      <c r="B151" s="85"/>
      <c r="C151" s="85"/>
      <c r="D151" s="85"/>
      <c r="E151" s="85"/>
      <c r="F151" s="85"/>
      <c r="G151" s="85"/>
      <c r="H151" s="85"/>
      <c r="I151" s="85"/>
      <c r="J151" s="85"/>
      <c r="K151" s="85"/>
      <c r="L151" s="85"/>
      <c r="M151" s="85"/>
      <c r="N151" s="85"/>
      <c r="O151" s="85"/>
      <c r="P151" s="85"/>
      <c r="Q151" s="85"/>
      <c r="R151" s="85"/>
      <c r="S151" s="85"/>
      <c r="T151" s="169"/>
      <c r="U151" s="91"/>
      <c r="V151" s="85"/>
      <c r="W151" s="85"/>
      <c r="X151" s="169"/>
      <c r="Y151" s="85"/>
      <c r="Z151" s="85"/>
      <c r="AA151" s="85"/>
      <c r="AB151" s="85"/>
      <c r="AC151" s="85"/>
      <c r="AD151" s="85"/>
    </row>
    <row r="152" spans="1:30">
      <c r="A152" s="85"/>
      <c r="B152" s="85"/>
      <c r="C152" s="85"/>
      <c r="D152" s="85"/>
      <c r="E152" s="85"/>
      <c r="F152" s="85"/>
      <c r="G152" s="85"/>
      <c r="H152" s="85"/>
      <c r="I152" s="85"/>
      <c r="J152" s="85"/>
      <c r="K152" s="85"/>
      <c r="L152" s="85"/>
      <c r="M152" s="85"/>
      <c r="N152" s="85"/>
      <c r="O152" s="85"/>
      <c r="P152" s="85"/>
      <c r="Q152" s="85"/>
      <c r="R152" s="85"/>
      <c r="S152" s="85"/>
      <c r="T152" s="169"/>
      <c r="U152" s="91"/>
      <c r="V152" s="85"/>
      <c r="W152" s="85"/>
      <c r="X152" s="169"/>
      <c r="Y152" s="85"/>
      <c r="Z152" s="85"/>
      <c r="AA152" s="85"/>
      <c r="AB152" s="85"/>
      <c r="AC152" s="85"/>
      <c r="AD152" s="85"/>
    </row>
    <row r="153" spans="1:30">
      <c r="A153" s="85"/>
      <c r="B153" s="85"/>
      <c r="C153" s="85"/>
      <c r="D153" s="85"/>
      <c r="E153" s="85"/>
      <c r="F153" s="85"/>
      <c r="G153" s="85"/>
      <c r="H153" s="85"/>
      <c r="I153" s="85"/>
      <c r="J153" s="85"/>
      <c r="K153" s="85"/>
      <c r="L153" s="85"/>
      <c r="M153" s="85"/>
      <c r="N153" s="85"/>
      <c r="O153" s="85"/>
      <c r="P153" s="85"/>
      <c r="Q153" s="85"/>
      <c r="R153" s="85"/>
      <c r="S153" s="85"/>
      <c r="T153" s="169"/>
      <c r="U153" s="91"/>
      <c r="V153" s="85"/>
      <c r="W153" s="85"/>
      <c r="X153" s="169"/>
      <c r="Y153" s="85"/>
      <c r="Z153" s="85"/>
      <c r="AA153" s="85"/>
      <c r="AB153" s="85"/>
      <c r="AC153" s="85"/>
      <c r="AD153" s="85"/>
    </row>
    <row r="154" spans="1:30">
      <c r="A154" s="85"/>
      <c r="B154" s="85"/>
      <c r="C154" s="85"/>
      <c r="D154" s="85"/>
      <c r="E154" s="85"/>
      <c r="F154" s="85"/>
      <c r="G154" s="85"/>
      <c r="H154" s="85"/>
      <c r="I154" s="85"/>
      <c r="J154" s="85"/>
      <c r="K154" s="85"/>
      <c r="L154" s="85"/>
      <c r="M154" s="85"/>
      <c r="N154" s="85"/>
      <c r="O154" s="85"/>
      <c r="P154" s="85"/>
      <c r="Q154" s="85"/>
      <c r="R154" s="85"/>
      <c r="S154" s="85"/>
      <c r="T154" s="169"/>
      <c r="U154" s="91"/>
      <c r="V154" s="85"/>
      <c r="W154" s="85"/>
      <c r="X154" s="169"/>
      <c r="Y154" s="85"/>
      <c r="Z154" s="85"/>
      <c r="AA154" s="85"/>
      <c r="AB154" s="85"/>
      <c r="AC154" s="85"/>
      <c r="AD154" s="85"/>
    </row>
    <row r="155" spans="1:30">
      <c r="A155" s="85"/>
      <c r="B155" s="85"/>
      <c r="C155" s="85"/>
      <c r="D155" s="85"/>
      <c r="E155" s="85"/>
      <c r="F155" s="85"/>
      <c r="G155" s="85"/>
      <c r="H155" s="85"/>
      <c r="I155" s="85"/>
      <c r="J155" s="85"/>
      <c r="K155" s="85"/>
      <c r="L155" s="85"/>
      <c r="M155" s="85"/>
      <c r="N155" s="85"/>
      <c r="O155" s="85"/>
      <c r="P155" s="85"/>
      <c r="Q155" s="85"/>
      <c r="R155" s="85"/>
      <c r="S155" s="85"/>
      <c r="T155" s="169"/>
      <c r="U155" s="91"/>
      <c r="V155" s="85"/>
      <c r="W155" s="85"/>
      <c r="X155" s="169"/>
      <c r="Y155" s="85"/>
      <c r="Z155" s="85"/>
      <c r="AA155" s="85"/>
      <c r="AB155" s="85"/>
      <c r="AC155" s="85"/>
      <c r="AD155" s="85"/>
    </row>
    <row r="156" spans="1:30">
      <c r="A156" s="85"/>
      <c r="B156" s="85"/>
      <c r="C156" s="85"/>
      <c r="D156" s="85"/>
      <c r="E156" s="85"/>
      <c r="F156" s="85"/>
      <c r="G156" s="85"/>
      <c r="H156" s="85"/>
      <c r="I156" s="85"/>
      <c r="J156" s="85"/>
      <c r="K156" s="85"/>
      <c r="L156" s="85"/>
      <c r="M156" s="85"/>
      <c r="N156" s="85"/>
      <c r="O156" s="85"/>
      <c r="P156" s="85"/>
      <c r="Q156" s="85"/>
      <c r="R156" s="85"/>
      <c r="S156" s="85"/>
      <c r="T156" s="169"/>
      <c r="U156" s="91"/>
      <c r="V156" s="85"/>
      <c r="W156" s="85"/>
      <c r="X156" s="169"/>
      <c r="Y156" s="85"/>
      <c r="Z156" s="85"/>
      <c r="AA156" s="85"/>
      <c r="AB156" s="85"/>
      <c r="AC156" s="85"/>
      <c r="AD156" s="85"/>
    </row>
    <row r="157" spans="1:30">
      <c r="A157" s="85"/>
      <c r="B157" s="85"/>
      <c r="C157" s="85"/>
      <c r="D157" s="85"/>
      <c r="E157" s="85"/>
      <c r="F157" s="85"/>
      <c r="G157" s="85"/>
      <c r="H157" s="85"/>
      <c r="I157" s="85"/>
      <c r="J157" s="85"/>
      <c r="K157" s="85"/>
      <c r="L157" s="85"/>
      <c r="M157" s="85"/>
      <c r="N157" s="85"/>
      <c r="O157" s="85"/>
      <c r="P157" s="85"/>
      <c r="Q157" s="85"/>
      <c r="R157" s="85"/>
      <c r="S157" s="85"/>
      <c r="T157" s="169"/>
      <c r="U157" s="91"/>
      <c r="V157" s="85"/>
      <c r="W157" s="85"/>
      <c r="X157" s="169"/>
      <c r="Y157" s="85"/>
      <c r="Z157" s="85"/>
      <c r="AA157" s="85"/>
      <c r="AB157" s="85"/>
      <c r="AC157" s="85"/>
      <c r="AD157" s="85"/>
    </row>
    <row r="158" spans="1:30">
      <c r="A158" s="85"/>
      <c r="B158" s="85"/>
      <c r="C158" s="85"/>
      <c r="D158" s="85"/>
      <c r="E158" s="85"/>
      <c r="F158" s="85"/>
      <c r="G158" s="85"/>
      <c r="H158" s="85"/>
      <c r="I158" s="85"/>
      <c r="J158" s="85"/>
      <c r="K158" s="85"/>
      <c r="L158" s="85"/>
      <c r="M158" s="85"/>
      <c r="N158" s="85"/>
      <c r="O158" s="85"/>
      <c r="P158" s="85"/>
      <c r="Q158" s="85"/>
      <c r="R158" s="85"/>
      <c r="S158" s="85"/>
      <c r="T158" s="169"/>
      <c r="U158" s="91"/>
      <c r="V158" s="85"/>
      <c r="W158" s="85"/>
      <c r="X158" s="169"/>
      <c r="Y158" s="85"/>
      <c r="Z158" s="85"/>
      <c r="AA158" s="85"/>
      <c r="AB158" s="85"/>
      <c r="AC158" s="85"/>
      <c r="AD158" s="85"/>
    </row>
    <row r="159" spans="1:30">
      <c r="A159" s="85"/>
      <c r="B159" s="85"/>
      <c r="C159" s="85"/>
      <c r="D159" s="85"/>
      <c r="E159" s="85"/>
      <c r="F159" s="85"/>
      <c r="G159" s="85"/>
      <c r="H159" s="85"/>
      <c r="I159" s="85"/>
      <c r="J159" s="85"/>
      <c r="K159" s="85"/>
      <c r="L159" s="85"/>
      <c r="M159" s="85"/>
      <c r="N159" s="85"/>
      <c r="O159" s="85"/>
      <c r="P159" s="85"/>
      <c r="Q159" s="85"/>
      <c r="R159" s="85"/>
      <c r="S159" s="85"/>
      <c r="T159" s="169"/>
      <c r="U159" s="91"/>
      <c r="V159" s="85"/>
      <c r="W159" s="85"/>
      <c r="X159" s="169"/>
      <c r="Y159" s="85"/>
      <c r="Z159" s="85"/>
      <c r="AA159" s="85"/>
      <c r="AB159" s="85"/>
      <c r="AC159" s="85"/>
      <c r="AD159" s="85"/>
    </row>
    <row r="160" spans="1:30">
      <c r="A160" s="85"/>
      <c r="B160" s="85"/>
      <c r="C160" s="85"/>
      <c r="D160" s="85"/>
      <c r="E160" s="85"/>
      <c r="F160" s="85"/>
      <c r="G160" s="85"/>
      <c r="H160" s="85"/>
      <c r="I160" s="85"/>
      <c r="J160" s="85"/>
      <c r="K160" s="85"/>
      <c r="L160" s="85"/>
      <c r="M160" s="85"/>
      <c r="N160" s="85"/>
      <c r="O160" s="85"/>
      <c r="P160" s="85"/>
      <c r="Q160" s="85"/>
      <c r="R160" s="85"/>
      <c r="S160" s="85"/>
      <c r="T160" s="169"/>
      <c r="U160" s="91"/>
      <c r="V160" s="85"/>
      <c r="W160" s="85"/>
      <c r="X160" s="169"/>
      <c r="Y160" s="85"/>
      <c r="Z160" s="85"/>
      <c r="AA160" s="85"/>
      <c r="AB160" s="85"/>
      <c r="AC160" s="85"/>
      <c r="AD160" s="85"/>
    </row>
    <row r="161" spans="1:30">
      <c r="A161" s="85"/>
      <c r="B161" s="85"/>
      <c r="C161" s="85"/>
      <c r="D161" s="85"/>
      <c r="E161" s="85"/>
      <c r="F161" s="85"/>
      <c r="G161" s="85"/>
      <c r="H161" s="85"/>
      <c r="I161" s="85"/>
      <c r="J161" s="85"/>
      <c r="K161" s="85"/>
      <c r="L161" s="85"/>
      <c r="M161" s="85"/>
      <c r="N161" s="85"/>
      <c r="O161" s="85"/>
      <c r="P161" s="85"/>
      <c r="Q161" s="85"/>
      <c r="R161" s="85"/>
      <c r="S161" s="85"/>
      <c r="T161" s="169"/>
      <c r="U161" s="91"/>
      <c r="V161" s="85"/>
      <c r="W161" s="85"/>
      <c r="X161" s="169"/>
      <c r="Y161" s="85"/>
      <c r="Z161" s="85"/>
      <c r="AA161" s="85"/>
      <c r="AB161" s="85"/>
      <c r="AC161" s="85"/>
      <c r="AD161" s="85"/>
    </row>
    <row r="162" spans="1:30">
      <c r="A162" s="85"/>
      <c r="B162" s="85"/>
      <c r="C162" s="85"/>
      <c r="D162" s="85"/>
      <c r="E162" s="85"/>
      <c r="F162" s="85"/>
      <c r="G162" s="85"/>
      <c r="H162" s="85"/>
      <c r="I162" s="85"/>
      <c r="J162" s="85"/>
      <c r="K162" s="85"/>
      <c r="L162" s="85"/>
      <c r="M162" s="85"/>
      <c r="N162" s="85"/>
      <c r="O162" s="85"/>
      <c r="P162" s="85"/>
      <c r="Q162" s="85"/>
      <c r="R162" s="85"/>
      <c r="S162" s="85"/>
      <c r="T162" s="169"/>
      <c r="U162" s="91"/>
      <c r="V162" s="85"/>
      <c r="W162" s="85"/>
      <c r="X162" s="169"/>
      <c r="Y162" s="85"/>
      <c r="Z162" s="85"/>
      <c r="AA162" s="85"/>
      <c r="AB162" s="85"/>
      <c r="AC162" s="85"/>
      <c r="AD162" s="85"/>
    </row>
    <row r="163" spans="1:30">
      <c r="A163" s="85"/>
      <c r="B163" s="85"/>
      <c r="C163" s="85"/>
      <c r="D163" s="85"/>
      <c r="E163" s="85"/>
      <c r="F163" s="85"/>
      <c r="G163" s="85"/>
      <c r="H163" s="85"/>
      <c r="I163" s="85"/>
      <c r="J163" s="85"/>
      <c r="K163" s="85"/>
      <c r="L163" s="85"/>
      <c r="M163" s="85"/>
      <c r="N163" s="85"/>
      <c r="O163" s="85"/>
      <c r="P163" s="85"/>
      <c r="Q163" s="85"/>
      <c r="R163" s="85"/>
      <c r="S163" s="85"/>
      <c r="T163" s="169"/>
      <c r="U163" s="91"/>
      <c r="V163" s="85"/>
      <c r="W163" s="85"/>
      <c r="X163" s="169"/>
      <c r="Y163" s="85"/>
      <c r="Z163" s="85"/>
      <c r="AA163" s="85"/>
      <c r="AB163" s="85"/>
      <c r="AC163" s="85"/>
      <c r="AD163" s="85"/>
    </row>
    <row r="164" spans="1:30">
      <c r="A164" s="85"/>
      <c r="B164" s="85"/>
      <c r="C164" s="85"/>
      <c r="D164" s="85"/>
      <c r="E164" s="85"/>
      <c r="F164" s="85"/>
      <c r="G164" s="85"/>
      <c r="H164" s="85"/>
      <c r="I164" s="85"/>
      <c r="J164" s="85"/>
      <c r="K164" s="85"/>
      <c r="L164" s="85"/>
      <c r="M164" s="85"/>
      <c r="N164" s="85"/>
      <c r="O164" s="85"/>
      <c r="P164" s="85"/>
      <c r="Q164" s="85"/>
      <c r="R164" s="85"/>
      <c r="S164" s="85"/>
      <c r="T164" s="169"/>
      <c r="U164" s="91"/>
      <c r="V164" s="85"/>
      <c r="W164" s="85"/>
      <c r="X164" s="169"/>
      <c r="Y164" s="85"/>
      <c r="Z164" s="85"/>
      <c r="AA164" s="85"/>
      <c r="AB164" s="85"/>
      <c r="AC164" s="85"/>
      <c r="AD164" s="85"/>
    </row>
    <row r="165" spans="1:30">
      <c r="A165" s="85"/>
      <c r="B165" s="85"/>
      <c r="C165" s="85"/>
      <c r="D165" s="85"/>
      <c r="E165" s="85"/>
      <c r="F165" s="85"/>
      <c r="G165" s="85"/>
      <c r="H165" s="85"/>
      <c r="I165" s="85"/>
      <c r="J165" s="85"/>
      <c r="K165" s="85"/>
      <c r="L165" s="85"/>
      <c r="M165" s="85"/>
      <c r="N165" s="85"/>
      <c r="O165" s="85"/>
      <c r="P165" s="85"/>
      <c r="Q165" s="85"/>
      <c r="R165" s="85"/>
      <c r="S165" s="85"/>
      <c r="T165" s="169"/>
      <c r="U165" s="91"/>
      <c r="V165" s="85"/>
      <c r="W165" s="85"/>
      <c r="X165" s="169"/>
      <c r="Y165" s="85"/>
      <c r="Z165" s="85"/>
      <c r="AA165" s="85"/>
      <c r="AB165" s="85"/>
      <c r="AC165" s="85"/>
      <c r="AD165" s="85"/>
    </row>
    <row r="166" spans="1:30">
      <c r="A166" s="85"/>
      <c r="B166" s="85"/>
      <c r="C166" s="85"/>
      <c r="D166" s="85"/>
      <c r="E166" s="85"/>
      <c r="F166" s="85"/>
      <c r="G166" s="85"/>
      <c r="H166" s="85"/>
      <c r="I166" s="85"/>
      <c r="J166" s="85"/>
      <c r="K166" s="85"/>
      <c r="L166" s="85"/>
      <c r="M166" s="85"/>
      <c r="N166" s="85"/>
      <c r="O166" s="85"/>
      <c r="P166" s="85"/>
      <c r="Q166" s="85"/>
      <c r="R166" s="85"/>
      <c r="S166" s="85"/>
      <c r="T166" s="169"/>
      <c r="U166" s="91"/>
      <c r="V166" s="85"/>
      <c r="W166" s="85"/>
      <c r="X166" s="169"/>
      <c r="Y166" s="85"/>
      <c r="Z166" s="85"/>
      <c r="AA166" s="85"/>
      <c r="AB166" s="85"/>
      <c r="AC166" s="85"/>
      <c r="AD166" s="85"/>
    </row>
    <row r="167" spans="1:30">
      <c r="A167" s="85"/>
      <c r="B167" s="85"/>
      <c r="C167" s="85"/>
      <c r="D167" s="85"/>
      <c r="E167" s="85"/>
      <c r="F167" s="85"/>
      <c r="G167" s="85"/>
      <c r="H167" s="85"/>
      <c r="I167" s="85"/>
      <c r="J167" s="85"/>
      <c r="K167" s="85"/>
      <c r="L167" s="85"/>
      <c r="M167" s="85"/>
      <c r="N167" s="85"/>
      <c r="O167" s="85"/>
      <c r="P167" s="85"/>
      <c r="Q167" s="85"/>
      <c r="R167" s="85"/>
      <c r="S167" s="85"/>
      <c r="T167" s="169"/>
      <c r="U167" s="91"/>
      <c r="V167" s="85"/>
      <c r="W167" s="85"/>
      <c r="X167" s="169"/>
      <c r="Y167" s="85"/>
      <c r="Z167" s="85"/>
      <c r="AA167" s="85"/>
      <c r="AB167" s="85"/>
      <c r="AC167" s="85"/>
      <c r="AD167" s="85"/>
    </row>
    <row r="168" spans="1:30">
      <c r="A168" s="85"/>
      <c r="B168" s="85"/>
      <c r="C168" s="85"/>
      <c r="D168" s="85"/>
      <c r="E168" s="85"/>
      <c r="F168" s="85"/>
      <c r="G168" s="85"/>
      <c r="H168" s="85"/>
      <c r="I168" s="85"/>
      <c r="J168" s="85"/>
      <c r="K168" s="85"/>
      <c r="L168" s="85"/>
      <c r="M168" s="85"/>
      <c r="N168" s="85"/>
      <c r="O168" s="85"/>
      <c r="P168" s="85"/>
      <c r="Q168" s="85"/>
      <c r="R168" s="85"/>
      <c r="S168" s="85"/>
      <c r="T168" s="169"/>
      <c r="U168" s="91"/>
      <c r="V168" s="85"/>
      <c r="W168" s="85"/>
      <c r="X168" s="169"/>
      <c r="Y168" s="85"/>
      <c r="Z168" s="85"/>
      <c r="AA168" s="85"/>
      <c r="AB168" s="85"/>
      <c r="AC168" s="85"/>
      <c r="AD168" s="85"/>
    </row>
    <row r="169" spans="1:30">
      <c r="A169" s="85"/>
      <c r="B169" s="85"/>
      <c r="C169" s="85"/>
      <c r="D169" s="85"/>
      <c r="E169" s="85"/>
      <c r="F169" s="85"/>
      <c r="G169" s="85"/>
      <c r="H169" s="85"/>
      <c r="I169" s="85"/>
      <c r="J169" s="85"/>
      <c r="K169" s="85"/>
      <c r="L169" s="85"/>
      <c r="M169" s="85"/>
      <c r="N169" s="85"/>
      <c r="O169" s="85"/>
      <c r="P169" s="85"/>
      <c r="Q169" s="85"/>
      <c r="R169" s="85"/>
      <c r="S169" s="85"/>
      <c r="T169" s="169"/>
      <c r="U169" s="91"/>
      <c r="V169" s="85"/>
      <c r="W169" s="85"/>
      <c r="X169" s="169"/>
      <c r="Y169" s="85"/>
      <c r="Z169" s="85"/>
      <c r="AA169" s="85"/>
      <c r="AB169" s="85"/>
      <c r="AC169" s="85"/>
      <c r="AD169" s="85"/>
    </row>
    <row r="170" spans="1:30">
      <c r="A170" s="85"/>
      <c r="B170" s="85"/>
      <c r="C170" s="85"/>
      <c r="D170" s="85"/>
      <c r="E170" s="85"/>
      <c r="F170" s="85"/>
      <c r="G170" s="85"/>
      <c r="H170" s="85"/>
      <c r="I170" s="85"/>
      <c r="J170" s="85"/>
      <c r="K170" s="85"/>
      <c r="L170" s="85"/>
      <c r="M170" s="85"/>
      <c r="N170" s="85"/>
      <c r="O170" s="85"/>
      <c r="P170" s="85"/>
      <c r="Q170" s="85"/>
      <c r="R170" s="85"/>
      <c r="S170" s="85"/>
      <c r="T170" s="169"/>
      <c r="U170" s="91"/>
      <c r="V170" s="85"/>
      <c r="W170" s="85"/>
      <c r="X170" s="169"/>
      <c r="Y170" s="85"/>
      <c r="Z170" s="85"/>
      <c r="AA170" s="85"/>
      <c r="AB170" s="85"/>
      <c r="AC170" s="85"/>
      <c r="AD170" s="85"/>
    </row>
    <row r="171" spans="1:30">
      <c r="A171" s="85"/>
      <c r="B171" s="85"/>
      <c r="C171" s="85"/>
      <c r="D171" s="85"/>
      <c r="E171" s="85"/>
      <c r="F171" s="85"/>
      <c r="G171" s="85"/>
      <c r="H171" s="85"/>
      <c r="I171" s="85"/>
      <c r="J171" s="85"/>
      <c r="K171" s="85"/>
      <c r="L171" s="85"/>
      <c r="M171" s="85"/>
      <c r="N171" s="85"/>
      <c r="O171" s="85"/>
      <c r="P171" s="85"/>
      <c r="Q171" s="85"/>
      <c r="R171" s="85"/>
      <c r="S171" s="85"/>
      <c r="T171" s="169"/>
      <c r="U171" s="91"/>
      <c r="V171" s="85"/>
      <c r="W171" s="85"/>
      <c r="X171" s="169"/>
      <c r="Y171" s="85"/>
      <c r="Z171" s="85"/>
      <c r="AA171" s="85"/>
      <c r="AB171" s="85"/>
      <c r="AC171" s="85"/>
      <c r="AD171" s="85"/>
    </row>
    <row r="172" spans="1:30">
      <c r="A172" s="85"/>
      <c r="B172" s="85"/>
      <c r="C172" s="85"/>
      <c r="D172" s="85"/>
      <c r="E172" s="85"/>
      <c r="F172" s="85"/>
      <c r="G172" s="85"/>
      <c r="H172" s="85"/>
      <c r="I172" s="85"/>
      <c r="J172" s="85"/>
      <c r="K172" s="85"/>
      <c r="L172" s="85"/>
      <c r="M172" s="85"/>
      <c r="N172" s="85"/>
      <c r="O172" s="85"/>
      <c r="P172" s="85"/>
      <c r="Q172" s="85"/>
      <c r="R172" s="85"/>
      <c r="S172" s="85"/>
      <c r="T172" s="169"/>
      <c r="U172" s="91"/>
      <c r="V172" s="85"/>
      <c r="W172" s="85"/>
      <c r="X172" s="169"/>
      <c r="Y172" s="85"/>
      <c r="Z172" s="85"/>
      <c r="AA172" s="85"/>
      <c r="AB172" s="85"/>
      <c r="AC172" s="85"/>
      <c r="AD172" s="85"/>
    </row>
    <row r="173" spans="1:30">
      <c r="A173" s="85"/>
      <c r="B173" s="85"/>
      <c r="C173" s="85"/>
      <c r="D173" s="85"/>
      <c r="E173" s="85"/>
      <c r="F173" s="85"/>
      <c r="G173" s="85"/>
      <c r="H173" s="85"/>
      <c r="I173" s="85"/>
      <c r="J173" s="85"/>
      <c r="K173" s="85"/>
      <c r="L173" s="85"/>
      <c r="M173" s="85"/>
      <c r="N173" s="85"/>
      <c r="O173" s="85"/>
      <c r="P173" s="85"/>
      <c r="Q173" s="85"/>
      <c r="R173" s="85"/>
      <c r="S173" s="85"/>
      <c r="T173" s="169"/>
      <c r="U173" s="91"/>
      <c r="V173" s="85"/>
      <c r="W173" s="85"/>
      <c r="X173" s="169"/>
      <c r="Y173" s="85"/>
      <c r="Z173" s="85"/>
      <c r="AA173" s="85"/>
      <c r="AB173" s="85"/>
      <c r="AC173" s="85"/>
      <c r="AD173" s="85"/>
    </row>
    <row r="174" spans="1:30">
      <c r="A174" s="85"/>
      <c r="B174" s="85"/>
      <c r="C174" s="85"/>
      <c r="D174" s="85"/>
      <c r="E174" s="85"/>
      <c r="F174" s="85"/>
      <c r="G174" s="85"/>
      <c r="H174" s="85"/>
      <c r="I174" s="85"/>
      <c r="J174" s="85"/>
      <c r="K174" s="85"/>
      <c r="L174" s="85"/>
      <c r="M174" s="85"/>
      <c r="N174" s="85"/>
      <c r="O174" s="85"/>
      <c r="P174" s="85"/>
      <c r="Q174" s="85"/>
      <c r="R174" s="85"/>
      <c r="S174" s="85"/>
      <c r="T174" s="169"/>
      <c r="U174" s="91"/>
      <c r="V174" s="85"/>
      <c r="W174" s="85"/>
      <c r="X174" s="169"/>
      <c r="Y174" s="85"/>
      <c r="Z174" s="85"/>
      <c r="AA174" s="85"/>
      <c r="AB174" s="85"/>
      <c r="AC174" s="85"/>
      <c r="AD174" s="85"/>
    </row>
    <row r="175" spans="1:30">
      <c r="A175" s="85"/>
      <c r="B175" s="85"/>
      <c r="C175" s="85"/>
      <c r="D175" s="85"/>
      <c r="E175" s="85"/>
      <c r="F175" s="85"/>
      <c r="G175" s="85"/>
      <c r="H175" s="85"/>
      <c r="I175" s="85"/>
      <c r="J175" s="85"/>
      <c r="K175" s="85"/>
      <c r="L175" s="85"/>
      <c r="M175" s="85"/>
      <c r="N175" s="85"/>
      <c r="O175" s="85"/>
      <c r="P175" s="85"/>
      <c r="Q175" s="85"/>
      <c r="R175" s="85"/>
      <c r="S175" s="85"/>
      <c r="T175" s="169"/>
      <c r="U175" s="91"/>
      <c r="V175" s="85"/>
      <c r="W175" s="85"/>
      <c r="X175" s="169"/>
      <c r="Y175" s="85"/>
      <c r="Z175" s="85"/>
      <c r="AA175" s="85"/>
      <c r="AB175" s="85"/>
      <c r="AC175" s="85"/>
      <c r="AD175" s="85"/>
    </row>
    <row r="176" spans="1:30">
      <c r="A176" s="85"/>
      <c r="B176" s="85"/>
      <c r="C176" s="85"/>
      <c r="D176" s="85"/>
      <c r="E176" s="85"/>
      <c r="F176" s="85"/>
      <c r="G176" s="85"/>
      <c r="H176" s="85"/>
      <c r="I176" s="85"/>
      <c r="J176" s="85"/>
      <c r="K176" s="85"/>
      <c r="L176" s="85"/>
      <c r="M176" s="85"/>
      <c r="N176" s="85"/>
      <c r="O176" s="85"/>
      <c r="P176" s="85"/>
      <c r="Q176" s="85"/>
      <c r="R176" s="85"/>
      <c r="S176" s="85"/>
      <c r="T176" s="169"/>
      <c r="U176" s="91"/>
      <c r="V176" s="85"/>
      <c r="W176" s="85"/>
      <c r="X176" s="169"/>
      <c r="Y176" s="85"/>
      <c r="Z176" s="85"/>
      <c r="AA176" s="85"/>
      <c r="AB176" s="85"/>
      <c r="AC176" s="85"/>
      <c r="AD176" s="85"/>
    </row>
    <row r="177" spans="1:30">
      <c r="A177" s="85"/>
      <c r="B177" s="85"/>
      <c r="C177" s="85"/>
      <c r="D177" s="85"/>
      <c r="E177" s="85"/>
      <c r="F177" s="85"/>
      <c r="G177" s="85"/>
      <c r="H177" s="85"/>
      <c r="I177" s="85"/>
      <c r="J177" s="85"/>
      <c r="K177" s="85"/>
      <c r="L177" s="85"/>
      <c r="M177" s="85"/>
      <c r="N177" s="85"/>
      <c r="O177" s="85"/>
      <c r="P177" s="85"/>
      <c r="Q177" s="85"/>
      <c r="R177" s="85"/>
      <c r="S177" s="85"/>
      <c r="T177" s="169"/>
      <c r="U177" s="91"/>
      <c r="V177" s="85"/>
      <c r="W177" s="85"/>
      <c r="X177" s="169"/>
      <c r="Y177" s="85"/>
      <c r="Z177" s="85"/>
      <c r="AA177" s="85"/>
      <c r="AB177" s="85"/>
      <c r="AC177" s="85"/>
      <c r="AD177" s="85"/>
    </row>
    <row r="178" spans="1:30">
      <c r="A178" s="85"/>
      <c r="B178" s="85"/>
      <c r="C178" s="85"/>
      <c r="D178" s="85"/>
      <c r="E178" s="85"/>
      <c r="F178" s="85"/>
      <c r="G178" s="85"/>
      <c r="H178" s="85"/>
      <c r="I178" s="85"/>
      <c r="J178" s="85"/>
      <c r="K178" s="85"/>
      <c r="L178" s="85"/>
      <c r="M178" s="85"/>
      <c r="N178" s="85"/>
      <c r="O178" s="85"/>
      <c r="P178" s="85"/>
      <c r="Q178" s="85"/>
      <c r="R178" s="85"/>
      <c r="S178" s="85"/>
      <c r="T178" s="169"/>
      <c r="U178" s="91"/>
      <c r="V178" s="85"/>
      <c r="W178" s="85"/>
      <c r="X178" s="169"/>
      <c r="Y178" s="85"/>
      <c r="Z178" s="85"/>
      <c r="AA178" s="85"/>
      <c r="AB178" s="85"/>
      <c r="AC178" s="85"/>
      <c r="AD178" s="85"/>
    </row>
    <row r="179" spans="1:30">
      <c r="A179" s="85"/>
      <c r="B179" s="85"/>
      <c r="C179" s="85"/>
      <c r="D179" s="85"/>
      <c r="E179" s="85"/>
      <c r="F179" s="85"/>
      <c r="G179" s="85"/>
      <c r="H179" s="85"/>
      <c r="I179" s="85"/>
      <c r="J179" s="85"/>
      <c r="K179" s="85"/>
      <c r="L179" s="85"/>
      <c r="M179" s="85"/>
      <c r="N179" s="85"/>
      <c r="O179" s="85"/>
      <c r="P179" s="85"/>
      <c r="Q179" s="85"/>
      <c r="R179" s="85"/>
      <c r="S179" s="85"/>
      <c r="T179" s="169"/>
      <c r="U179" s="91"/>
      <c r="V179" s="85"/>
      <c r="W179" s="85"/>
      <c r="X179" s="169"/>
      <c r="Y179" s="85"/>
      <c r="Z179" s="85"/>
      <c r="AA179" s="85"/>
      <c r="AB179" s="85"/>
      <c r="AC179" s="85"/>
      <c r="AD179" s="85"/>
    </row>
    <row r="180" spans="1:30">
      <c r="A180" s="85"/>
      <c r="B180" s="85"/>
      <c r="C180" s="85"/>
      <c r="D180" s="85"/>
      <c r="E180" s="85"/>
      <c r="F180" s="85"/>
      <c r="G180" s="85"/>
      <c r="H180" s="85"/>
      <c r="I180" s="85"/>
      <c r="J180" s="85"/>
      <c r="K180" s="85"/>
      <c r="L180" s="85"/>
      <c r="M180" s="85"/>
      <c r="N180" s="85"/>
      <c r="O180" s="85"/>
      <c r="P180" s="85"/>
      <c r="Q180" s="85"/>
      <c r="R180" s="85"/>
      <c r="S180" s="85"/>
      <c r="T180" s="169"/>
      <c r="U180" s="91"/>
      <c r="V180" s="85"/>
      <c r="W180" s="85"/>
      <c r="X180" s="169"/>
      <c r="Y180" s="85"/>
      <c r="Z180" s="85"/>
      <c r="AA180" s="85"/>
      <c r="AB180" s="85"/>
      <c r="AC180" s="85"/>
      <c r="AD180" s="85"/>
    </row>
    <row r="181" spans="1:30">
      <c r="A181" s="85"/>
      <c r="B181" s="85"/>
      <c r="C181" s="85"/>
      <c r="D181" s="85"/>
      <c r="E181" s="85"/>
      <c r="F181" s="85"/>
      <c r="G181" s="85"/>
      <c r="H181" s="85"/>
      <c r="I181" s="85"/>
      <c r="J181" s="85"/>
      <c r="K181" s="85"/>
      <c r="L181" s="85"/>
      <c r="M181" s="85"/>
      <c r="N181" s="85"/>
      <c r="O181" s="85"/>
      <c r="P181" s="85"/>
      <c r="Q181" s="85"/>
      <c r="R181" s="85"/>
      <c r="S181" s="85"/>
      <c r="T181" s="169"/>
      <c r="U181" s="91"/>
      <c r="V181" s="85"/>
      <c r="W181" s="85"/>
      <c r="X181" s="169"/>
      <c r="Y181" s="85"/>
      <c r="Z181" s="85"/>
      <c r="AA181" s="85"/>
      <c r="AB181" s="85"/>
      <c r="AC181" s="85"/>
      <c r="AD181" s="85"/>
    </row>
    <row r="182" spans="1:30">
      <c r="A182" s="85"/>
      <c r="B182" s="85"/>
      <c r="C182" s="85"/>
      <c r="D182" s="85"/>
      <c r="E182" s="85"/>
      <c r="F182" s="85"/>
      <c r="G182" s="85"/>
      <c r="H182" s="85"/>
      <c r="I182" s="85"/>
      <c r="J182" s="85"/>
      <c r="K182" s="85"/>
      <c r="L182" s="85"/>
      <c r="M182" s="85"/>
      <c r="N182" s="85"/>
      <c r="O182" s="85"/>
      <c r="P182" s="85"/>
      <c r="Q182" s="85"/>
      <c r="R182" s="85"/>
      <c r="S182" s="85"/>
      <c r="T182" s="169"/>
      <c r="U182" s="91"/>
      <c r="V182" s="85"/>
      <c r="W182" s="85"/>
      <c r="X182" s="169"/>
      <c r="Y182" s="85"/>
      <c r="Z182" s="85"/>
      <c r="AA182" s="85"/>
      <c r="AB182" s="85"/>
      <c r="AC182" s="85"/>
      <c r="AD182" s="85"/>
    </row>
    <row r="183" spans="1:30">
      <c r="A183" s="85"/>
      <c r="B183" s="85"/>
      <c r="C183" s="85"/>
      <c r="D183" s="85"/>
      <c r="E183" s="85"/>
      <c r="F183" s="85"/>
      <c r="G183" s="85"/>
      <c r="H183" s="85"/>
      <c r="I183" s="85"/>
      <c r="J183" s="85"/>
      <c r="K183" s="85"/>
      <c r="L183" s="85"/>
      <c r="M183" s="85"/>
      <c r="N183" s="85"/>
      <c r="O183" s="85"/>
      <c r="P183" s="85"/>
      <c r="Q183" s="85"/>
      <c r="R183" s="85"/>
      <c r="S183" s="85"/>
      <c r="T183" s="169"/>
      <c r="U183" s="91"/>
      <c r="V183" s="85"/>
      <c r="W183" s="85"/>
      <c r="X183" s="169"/>
      <c r="Y183" s="85"/>
      <c r="Z183" s="85"/>
      <c r="AA183" s="85"/>
      <c r="AB183" s="85"/>
      <c r="AC183" s="85"/>
      <c r="AD183" s="85"/>
    </row>
    <row r="184" spans="1:30">
      <c r="A184" s="85"/>
      <c r="B184" s="85"/>
      <c r="C184" s="85"/>
      <c r="D184" s="85"/>
      <c r="E184" s="85"/>
      <c r="F184" s="85"/>
      <c r="G184" s="85"/>
      <c r="H184" s="85"/>
      <c r="I184" s="85"/>
      <c r="J184" s="85"/>
      <c r="K184" s="85"/>
      <c r="L184" s="85"/>
      <c r="M184" s="85"/>
      <c r="N184" s="85"/>
      <c r="O184" s="85"/>
      <c r="P184" s="85"/>
      <c r="Q184" s="85"/>
      <c r="R184" s="85"/>
      <c r="S184" s="85"/>
      <c r="T184" s="169"/>
      <c r="U184" s="91"/>
      <c r="V184" s="85"/>
      <c r="W184" s="85"/>
      <c r="X184" s="169"/>
      <c r="Y184" s="85"/>
      <c r="Z184" s="85"/>
      <c r="AA184" s="85"/>
      <c r="AB184" s="85"/>
      <c r="AC184" s="85"/>
      <c r="AD184" s="85"/>
    </row>
    <row r="185" spans="1:30">
      <c r="A185" s="85"/>
      <c r="B185" s="85"/>
      <c r="C185" s="85"/>
      <c r="D185" s="85"/>
      <c r="E185" s="85"/>
      <c r="F185" s="85"/>
      <c r="G185" s="85"/>
      <c r="H185" s="85"/>
      <c r="I185" s="85"/>
      <c r="J185" s="85"/>
      <c r="K185" s="85"/>
      <c r="L185" s="85"/>
      <c r="M185" s="85"/>
      <c r="N185" s="85"/>
      <c r="O185" s="85"/>
      <c r="P185" s="85"/>
      <c r="Q185" s="85"/>
      <c r="R185" s="85"/>
      <c r="S185" s="85"/>
      <c r="T185" s="169"/>
      <c r="U185" s="91"/>
      <c r="V185" s="85"/>
      <c r="W185" s="85"/>
      <c r="X185" s="169"/>
      <c r="Y185" s="85"/>
      <c r="Z185" s="85"/>
      <c r="AA185" s="85"/>
      <c r="AB185" s="85"/>
      <c r="AC185" s="85"/>
      <c r="AD185" s="85"/>
    </row>
    <row r="186" spans="1:30">
      <c r="A186" s="85"/>
      <c r="B186" s="85"/>
      <c r="C186" s="85"/>
      <c r="D186" s="85"/>
      <c r="E186" s="85"/>
      <c r="F186" s="85"/>
      <c r="G186" s="85"/>
      <c r="H186" s="85"/>
      <c r="I186" s="85"/>
      <c r="J186" s="85"/>
      <c r="K186" s="85"/>
      <c r="L186" s="85"/>
      <c r="M186" s="85"/>
      <c r="N186" s="85"/>
      <c r="O186" s="85"/>
      <c r="P186" s="85"/>
      <c r="Q186" s="85"/>
      <c r="R186" s="85"/>
      <c r="S186" s="85"/>
      <c r="T186" s="169"/>
      <c r="U186" s="91"/>
      <c r="V186" s="85"/>
      <c r="W186" s="85"/>
      <c r="X186" s="169"/>
      <c r="Y186" s="85"/>
      <c r="Z186" s="85"/>
      <c r="AA186" s="85"/>
      <c r="AB186" s="85"/>
      <c r="AC186" s="85"/>
      <c r="AD186" s="85"/>
    </row>
    <row r="187" spans="1:30">
      <c r="A187" s="85"/>
      <c r="B187" s="85"/>
      <c r="C187" s="85"/>
      <c r="D187" s="85"/>
      <c r="E187" s="85"/>
      <c r="F187" s="85"/>
      <c r="G187" s="85"/>
      <c r="H187" s="85"/>
      <c r="I187" s="85"/>
      <c r="J187" s="85"/>
      <c r="K187" s="85"/>
      <c r="L187" s="85"/>
      <c r="M187" s="85"/>
      <c r="N187" s="85"/>
      <c r="O187" s="85"/>
      <c r="P187" s="85"/>
      <c r="Q187" s="85"/>
      <c r="R187" s="85"/>
      <c r="S187" s="85"/>
      <c r="T187" s="169"/>
      <c r="U187" s="91"/>
      <c r="V187" s="85"/>
      <c r="W187" s="85"/>
      <c r="X187" s="169"/>
      <c r="Y187" s="85"/>
      <c r="Z187" s="85"/>
      <c r="AA187" s="85"/>
      <c r="AB187" s="85"/>
      <c r="AC187" s="85"/>
      <c r="AD187" s="85"/>
    </row>
    <row r="188" spans="1:30">
      <c r="A188" s="85"/>
      <c r="B188" s="85"/>
      <c r="C188" s="85"/>
      <c r="D188" s="85"/>
      <c r="E188" s="85"/>
      <c r="F188" s="85"/>
      <c r="G188" s="85"/>
      <c r="H188" s="85"/>
      <c r="I188" s="85"/>
      <c r="J188" s="85"/>
      <c r="K188" s="85"/>
      <c r="L188" s="85"/>
      <c r="M188" s="85"/>
      <c r="N188" s="85"/>
      <c r="O188" s="85"/>
      <c r="P188" s="85"/>
      <c r="Q188" s="85"/>
      <c r="R188" s="85"/>
      <c r="S188" s="85"/>
      <c r="T188" s="169"/>
      <c r="U188" s="91"/>
      <c r="V188" s="85"/>
      <c r="W188" s="85"/>
      <c r="X188" s="169"/>
      <c r="Y188" s="85"/>
      <c r="Z188" s="85"/>
      <c r="AA188" s="85"/>
      <c r="AB188" s="85"/>
      <c r="AC188" s="85"/>
      <c r="AD188" s="85"/>
    </row>
    <row r="189" spans="1:30">
      <c r="A189" s="85"/>
      <c r="B189" s="85"/>
      <c r="C189" s="85"/>
      <c r="D189" s="85"/>
      <c r="E189" s="85"/>
      <c r="F189" s="85"/>
      <c r="G189" s="85"/>
      <c r="H189" s="85"/>
      <c r="I189" s="85"/>
      <c r="J189" s="85"/>
      <c r="K189" s="85"/>
      <c r="L189" s="85"/>
      <c r="M189" s="85"/>
      <c r="N189" s="85"/>
      <c r="O189" s="85"/>
      <c r="P189" s="85"/>
      <c r="Q189" s="85"/>
      <c r="R189" s="85"/>
      <c r="S189" s="85"/>
      <c r="T189" s="169"/>
      <c r="U189" s="91"/>
      <c r="V189" s="85"/>
      <c r="W189" s="85"/>
      <c r="X189" s="169"/>
      <c r="Y189" s="85"/>
      <c r="Z189" s="85"/>
      <c r="AA189" s="85"/>
      <c r="AB189" s="85"/>
      <c r="AC189" s="85"/>
      <c r="AD189" s="85"/>
    </row>
    <row r="190" spans="1:30">
      <c r="A190" s="85"/>
      <c r="B190" s="85"/>
      <c r="C190" s="85"/>
      <c r="D190" s="85"/>
      <c r="E190" s="85"/>
      <c r="F190" s="85"/>
      <c r="G190" s="85"/>
      <c r="H190" s="85"/>
      <c r="I190" s="85"/>
      <c r="J190" s="85"/>
      <c r="K190" s="85"/>
      <c r="L190" s="85"/>
      <c r="M190" s="85"/>
      <c r="N190" s="85"/>
      <c r="O190" s="85"/>
      <c r="P190" s="85"/>
      <c r="Q190" s="85"/>
      <c r="R190" s="85"/>
      <c r="S190" s="85"/>
      <c r="T190" s="169"/>
      <c r="U190" s="91"/>
      <c r="V190" s="85"/>
      <c r="W190" s="85"/>
      <c r="X190" s="169"/>
      <c r="Y190" s="85"/>
      <c r="Z190" s="85"/>
      <c r="AA190" s="85"/>
      <c r="AB190" s="85"/>
      <c r="AC190" s="85"/>
      <c r="AD190" s="85"/>
    </row>
    <row r="191" spans="1:30">
      <c r="A191" s="85"/>
      <c r="B191" s="85"/>
      <c r="C191" s="85"/>
      <c r="D191" s="85"/>
      <c r="E191" s="85"/>
      <c r="F191" s="85"/>
      <c r="G191" s="85"/>
      <c r="H191" s="85"/>
      <c r="I191" s="85"/>
      <c r="J191" s="85"/>
      <c r="K191" s="85"/>
      <c r="L191" s="85"/>
      <c r="M191" s="85"/>
      <c r="N191" s="85"/>
      <c r="O191" s="85"/>
      <c r="P191" s="85"/>
      <c r="Q191" s="85"/>
      <c r="R191" s="85"/>
      <c r="S191" s="85"/>
      <c r="T191" s="169"/>
      <c r="U191" s="91"/>
      <c r="V191" s="85"/>
      <c r="W191" s="85"/>
      <c r="X191" s="169"/>
      <c r="Y191" s="85"/>
      <c r="Z191" s="85"/>
      <c r="AA191" s="85"/>
      <c r="AB191" s="85"/>
      <c r="AC191" s="85"/>
      <c r="AD191" s="85"/>
    </row>
    <row r="192" spans="1:30">
      <c r="A192" s="85"/>
      <c r="B192" s="85"/>
      <c r="C192" s="85"/>
      <c r="D192" s="85"/>
      <c r="E192" s="85"/>
      <c r="F192" s="85"/>
      <c r="G192" s="85"/>
      <c r="H192" s="85"/>
      <c r="I192" s="85"/>
      <c r="J192" s="85"/>
      <c r="K192" s="85"/>
      <c r="L192" s="85"/>
      <c r="M192" s="85"/>
      <c r="N192" s="85"/>
      <c r="O192" s="85"/>
      <c r="P192" s="85"/>
      <c r="Q192" s="85"/>
      <c r="R192" s="85"/>
      <c r="S192" s="85"/>
      <c r="T192" s="169"/>
      <c r="U192" s="91"/>
      <c r="V192" s="85"/>
      <c r="W192" s="85"/>
      <c r="X192" s="169"/>
      <c r="Y192" s="85"/>
      <c r="Z192" s="85"/>
      <c r="AA192" s="85"/>
      <c r="AB192" s="85"/>
      <c r="AC192" s="85"/>
      <c r="AD192" s="85"/>
    </row>
    <row r="193" spans="1:30">
      <c r="A193" s="85"/>
      <c r="B193" s="85"/>
      <c r="C193" s="85"/>
      <c r="D193" s="85"/>
      <c r="E193" s="85"/>
      <c r="F193" s="85"/>
      <c r="G193" s="85"/>
      <c r="H193" s="85"/>
      <c r="I193" s="85"/>
      <c r="J193" s="85"/>
      <c r="K193" s="85"/>
      <c r="L193" s="85"/>
      <c r="M193" s="85"/>
      <c r="N193" s="85"/>
      <c r="O193" s="85"/>
      <c r="P193" s="85"/>
      <c r="Q193" s="85"/>
      <c r="R193" s="85"/>
      <c r="S193" s="85"/>
      <c r="T193" s="169"/>
      <c r="U193" s="91"/>
      <c r="V193" s="85"/>
      <c r="W193" s="85"/>
      <c r="X193" s="169"/>
      <c r="Y193" s="85"/>
      <c r="Z193" s="85"/>
      <c r="AA193" s="85"/>
      <c r="AB193" s="85"/>
      <c r="AC193" s="85"/>
      <c r="AD193" s="85"/>
    </row>
    <row r="194" spans="1:30">
      <c r="A194" s="85"/>
      <c r="B194" s="85"/>
      <c r="C194" s="85"/>
      <c r="D194" s="85"/>
      <c r="E194" s="85"/>
      <c r="F194" s="85"/>
      <c r="G194" s="85"/>
      <c r="H194" s="85"/>
      <c r="I194" s="85"/>
      <c r="J194" s="85"/>
      <c r="K194" s="85"/>
      <c r="L194" s="85"/>
      <c r="M194" s="85"/>
      <c r="N194" s="85"/>
      <c r="O194" s="85"/>
      <c r="P194" s="85"/>
      <c r="Q194" s="85"/>
      <c r="R194" s="85"/>
      <c r="S194" s="85"/>
      <c r="T194" s="169"/>
      <c r="U194" s="91"/>
      <c r="V194" s="85"/>
      <c r="W194" s="85"/>
      <c r="X194" s="169"/>
      <c r="Y194" s="85"/>
      <c r="Z194" s="85"/>
      <c r="AA194" s="85"/>
      <c r="AB194" s="85"/>
      <c r="AC194" s="85"/>
      <c r="AD194" s="85"/>
    </row>
    <row r="195" spans="1:30">
      <c r="A195" s="85"/>
      <c r="B195" s="85"/>
      <c r="C195" s="85"/>
      <c r="D195" s="85"/>
      <c r="E195" s="85"/>
      <c r="F195" s="85"/>
      <c r="G195" s="85"/>
      <c r="H195" s="85"/>
      <c r="I195" s="85"/>
      <c r="J195" s="85"/>
      <c r="K195" s="85"/>
      <c r="L195" s="85"/>
      <c r="M195" s="85"/>
      <c r="N195" s="85"/>
      <c r="O195" s="85"/>
      <c r="P195" s="85"/>
      <c r="Q195" s="85"/>
      <c r="R195" s="85"/>
      <c r="S195" s="85"/>
      <c r="T195" s="169"/>
      <c r="U195" s="91"/>
      <c r="V195" s="85"/>
      <c r="W195" s="85"/>
      <c r="X195" s="169"/>
      <c r="Y195" s="85"/>
      <c r="Z195" s="85"/>
      <c r="AA195" s="85"/>
      <c r="AB195" s="85"/>
      <c r="AC195" s="85"/>
      <c r="AD195" s="85"/>
    </row>
    <row r="196" spans="1:30">
      <c r="A196" s="85"/>
      <c r="B196" s="85"/>
      <c r="C196" s="85"/>
      <c r="D196" s="85"/>
      <c r="E196" s="85"/>
      <c r="F196" s="85"/>
      <c r="G196" s="85"/>
      <c r="H196" s="85"/>
      <c r="I196" s="85"/>
      <c r="J196" s="85"/>
      <c r="K196" s="85"/>
      <c r="L196" s="85"/>
      <c r="M196" s="85"/>
      <c r="N196" s="85"/>
      <c r="O196" s="85"/>
      <c r="P196" s="85"/>
      <c r="Q196" s="85"/>
      <c r="R196" s="85"/>
      <c r="S196" s="85"/>
      <c r="T196" s="169"/>
      <c r="U196" s="91"/>
      <c r="V196" s="85"/>
      <c r="W196" s="85"/>
      <c r="X196" s="169"/>
      <c r="Y196" s="85"/>
      <c r="Z196" s="85"/>
      <c r="AA196" s="85"/>
      <c r="AB196" s="85"/>
      <c r="AC196" s="85"/>
      <c r="AD196" s="85"/>
    </row>
    <row r="197" spans="1:30">
      <c r="A197" s="85"/>
      <c r="B197" s="85"/>
      <c r="C197" s="85"/>
      <c r="D197" s="85"/>
      <c r="E197" s="85"/>
      <c r="F197" s="85"/>
      <c r="G197" s="85"/>
      <c r="H197" s="85"/>
      <c r="I197" s="85"/>
      <c r="J197" s="85"/>
      <c r="K197" s="85"/>
      <c r="L197" s="85"/>
      <c r="M197" s="85"/>
      <c r="N197" s="85"/>
      <c r="O197" s="85"/>
      <c r="P197" s="85"/>
      <c r="Q197" s="85"/>
      <c r="R197" s="85"/>
      <c r="S197" s="85"/>
      <c r="T197" s="169"/>
      <c r="U197" s="91"/>
      <c r="V197" s="85"/>
      <c r="W197" s="85"/>
      <c r="X197" s="169"/>
      <c r="Y197" s="85"/>
      <c r="Z197" s="85"/>
      <c r="AA197" s="85"/>
      <c r="AB197" s="85"/>
      <c r="AC197" s="85"/>
      <c r="AD197" s="85"/>
    </row>
    <row r="198" spans="1:30">
      <c r="A198" s="85"/>
      <c r="B198" s="85"/>
      <c r="C198" s="85"/>
      <c r="D198" s="85"/>
      <c r="E198" s="85"/>
      <c r="F198" s="85"/>
      <c r="G198" s="85"/>
      <c r="H198" s="85"/>
      <c r="I198" s="85"/>
      <c r="J198" s="85"/>
      <c r="K198" s="85"/>
      <c r="L198" s="85"/>
      <c r="M198" s="85"/>
      <c r="N198" s="85"/>
      <c r="O198" s="85"/>
      <c r="P198" s="85"/>
      <c r="Q198" s="85"/>
      <c r="R198" s="85"/>
      <c r="S198" s="85"/>
      <c r="T198" s="169"/>
      <c r="U198" s="91"/>
      <c r="V198" s="85"/>
      <c r="W198" s="85"/>
      <c r="X198" s="169"/>
      <c r="Y198" s="85"/>
      <c r="Z198" s="85"/>
      <c r="AA198" s="85"/>
      <c r="AB198" s="85"/>
      <c r="AC198" s="85"/>
      <c r="AD198" s="85"/>
    </row>
    <row r="199" spans="1:30">
      <c r="A199" s="85"/>
      <c r="B199" s="85"/>
      <c r="C199" s="85"/>
      <c r="D199" s="85"/>
      <c r="E199" s="85"/>
      <c r="F199" s="85"/>
      <c r="G199" s="85"/>
      <c r="H199" s="85"/>
      <c r="I199" s="85"/>
      <c r="J199" s="85"/>
      <c r="K199" s="85"/>
      <c r="L199" s="85"/>
      <c r="M199" s="85"/>
      <c r="N199" s="85"/>
      <c r="O199" s="85"/>
      <c r="P199" s="85"/>
      <c r="Q199" s="85"/>
      <c r="R199" s="85"/>
      <c r="S199" s="85"/>
      <c r="T199" s="169"/>
      <c r="U199" s="91"/>
      <c r="V199" s="85"/>
      <c r="W199" s="85"/>
      <c r="X199" s="169"/>
      <c r="Y199" s="85"/>
      <c r="Z199" s="85"/>
      <c r="AA199" s="85"/>
      <c r="AB199" s="85"/>
      <c r="AC199" s="85"/>
      <c r="AD199" s="85"/>
    </row>
    <row r="200" spans="1:30">
      <c r="A200" s="85"/>
      <c r="B200" s="85"/>
      <c r="C200" s="85"/>
      <c r="D200" s="85"/>
      <c r="E200" s="85"/>
      <c r="F200" s="85"/>
      <c r="G200" s="85"/>
      <c r="H200" s="85"/>
      <c r="I200" s="85"/>
      <c r="J200" s="85"/>
      <c r="K200" s="85"/>
      <c r="L200" s="85"/>
      <c r="M200" s="85"/>
      <c r="N200" s="85"/>
      <c r="O200" s="85"/>
      <c r="P200" s="85"/>
      <c r="Q200" s="85"/>
      <c r="R200" s="85"/>
      <c r="S200" s="85"/>
      <c r="T200" s="169"/>
      <c r="U200" s="91"/>
      <c r="V200" s="85"/>
      <c r="W200" s="85"/>
      <c r="X200" s="169"/>
      <c r="Y200" s="85"/>
      <c r="Z200" s="85"/>
      <c r="AA200" s="85"/>
      <c r="AB200" s="85"/>
      <c r="AC200" s="85"/>
      <c r="AD200" s="85"/>
    </row>
    <row r="201" spans="1:30">
      <c r="A201" s="85"/>
      <c r="B201" s="85"/>
      <c r="C201" s="85"/>
      <c r="D201" s="85"/>
      <c r="E201" s="85"/>
      <c r="F201" s="85"/>
      <c r="G201" s="85"/>
      <c r="H201" s="85"/>
      <c r="I201" s="85"/>
      <c r="J201" s="85"/>
      <c r="K201" s="85"/>
      <c r="L201" s="85"/>
      <c r="M201" s="85"/>
      <c r="N201" s="85"/>
      <c r="O201" s="85"/>
      <c r="P201" s="85"/>
      <c r="Q201" s="85"/>
      <c r="R201" s="85"/>
      <c r="S201" s="85"/>
      <c r="T201" s="169"/>
      <c r="U201" s="91"/>
      <c r="V201" s="85"/>
      <c r="W201" s="85"/>
      <c r="X201" s="169"/>
      <c r="Y201" s="85"/>
      <c r="Z201" s="85"/>
      <c r="AA201" s="85"/>
      <c r="AB201" s="85"/>
      <c r="AC201" s="85"/>
      <c r="AD201" s="85"/>
    </row>
    <row r="202" spans="1:30">
      <c r="A202" s="85"/>
      <c r="B202" s="85"/>
      <c r="C202" s="85"/>
      <c r="D202" s="85"/>
      <c r="E202" s="85"/>
      <c r="F202" s="85"/>
      <c r="G202" s="85"/>
      <c r="H202" s="85"/>
      <c r="I202" s="85"/>
      <c r="J202" s="85"/>
      <c r="K202" s="85"/>
      <c r="L202" s="85"/>
      <c r="M202" s="85"/>
      <c r="N202" s="85"/>
      <c r="O202" s="85"/>
      <c r="P202" s="85"/>
      <c r="Q202" s="85"/>
      <c r="R202" s="85"/>
      <c r="S202" s="85"/>
      <c r="T202" s="169"/>
      <c r="U202" s="91"/>
      <c r="V202" s="85"/>
      <c r="W202" s="85"/>
      <c r="X202" s="169"/>
      <c r="Y202" s="85"/>
      <c r="Z202" s="85"/>
      <c r="AA202" s="85"/>
      <c r="AB202" s="85"/>
      <c r="AC202" s="85"/>
      <c r="AD202" s="85"/>
    </row>
    <row r="203" spans="1:30">
      <c r="A203" s="85"/>
      <c r="B203" s="85"/>
      <c r="C203" s="85"/>
      <c r="D203" s="85"/>
      <c r="E203" s="85"/>
      <c r="F203" s="85"/>
      <c r="G203" s="85"/>
      <c r="H203" s="85"/>
      <c r="I203" s="85"/>
      <c r="J203" s="85"/>
      <c r="K203" s="85"/>
      <c r="L203" s="85"/>
      <c r="M203" s="85"/>
      <c r="N203" s="85"/>
      <c r="O203" s="85"/>
      <c r="P203" s="85"/>
      <c r="Q203" s="85"/>
      <c r="R203" s="85"/>
      <c r="S203" s="85"/>
      <c r="T203" s="169"/>
      <c r="U203" s="91"/>
      <c r="V203" s="85"/>
      <c r="W203" s="85"/>
      <c r="X203" s="169"/>
      <c r="Y203" s="85"/>
      <c r="Z203" s="85"/>
      <c r="AA203" s="85"/>
      <c r="AB203" s="85"/>
      <c r="AC203" s="85"/>
      <c r="AD203" s="85"/>
    </row>
    <row r="204" spans="1:30">
      <c r="A204" s="85"/>
      <c r="B204" s="85"/>
      <c r="C204" s="85"/>
      <c r="D204" s="85"/>
      <c r="E204" s="85"/>
      <c r="F204" s="85"/>
      <c r="G204" s="85"/>
      <c r="H204" s="85"/>
      <c r="I204" s="85"/>
      <c r="J204" s="85"/>
      <c r="K204" s="85"/>
      <c r="L204" s="85"/>
      <c r="M204" s="85"/>
      <c r="N204" s="85"/>
      <c r="O204" s="85"/>
      <c r="P204" s="85"/>
      <c r="Q204" s="85"/>
      <c r="R204" s="85"/>
      <c r="S204" s="85"/>
      <c r="T204" s="169"/>
      <c r="U204" s="91"/>
      <c r="V204" s="85"/>
      <c r="W204" s="85"/>
      <c r="X204" s="169"/>
      <c r="Y204" s="85"/>
      <c r="Z204" s="85"/>
      <c r="AA204" s="85"/>
      <c r="AB204" s="85"/>
      <c r="AC204" s="85"/>
      <c r="AD204" s="85"/>
    </row>
    <row r="205" spans="1:30">
      <c r="A205" s="85"/>
      <c r="B205" s="85"/>
      <c r="C205" s="85"/>
      <c r="D205" s="85"/>
      <c r="E205" s="85"/>
      <c r="F205" s="85"/>
      <c r="G205" s="85"/>
      <c r="H205" s="85"/>
      <c r="I205" s="85"/>
      <c r="J205" s="85"/>
      <c r="K205" s="85"/>
      <c r="L205" s="85"/>
      <c r="M205" s="85"/>
      <c r="N205" s="85"/>
      <c r="O205" s="85"/>
      <c r="P205" s="85"/>
      <c r="Q205" s="85"/>
      <c r="R205" s="85"/>
      <c r="S205" s="85"/>
      <c r="T205" s="169"/>
      <c r="U205" s="91"/>
      <c r="V205" s="85"/>
      <c r="W205" s="85"/>
      <c r="X205" s="169"/>
      <c r="Y205" s="85"/>
      <c r="Z205" s="85"/>
      <c r="AA205" s="85"/>
      <c r="AB205" s="85"/>
      <c r="AC205" s="85"/>
      <c r="AD205" s="85"/>
    </row>
    <row r="206" spans="1:30">
      <c r="A206" s="85"/>
      <c r="B206" s="85"/>
      <c r="C206" s="85"/>
      <c r="D206" s="85"/>
      <c r="E206" s="85"/>
      <c r="F206" s="85"/>
      <c r="G206" s="85"/>
      <c r="H206" s="85"/>
      <c r="I206" s="85"/>
      <c r="J206" s="85"/>
      <c r="K206" s="85"/>
      <c r="L206" s="85"/>
      <c r="M206" s="85"/>
      <c r="N206" s="85"/>
      <c r="O206" s="85"/>
      <c r="P206" s="85"/>
      <c r="Q206" s="85"/>
      <c r="R206" s="85"/>
      <c r="S206" s="85"/>
      <c r="T206" s="169"/>
      <c r="U206" s="91"/>
      <c r="V206" s="85"/>
      <c r="W206" s="85"/>
      <c r="X206" s="169"/>
      <c r="Y206" s="85"/>
      <c r="Z206" s="85"/>
      <c r="AA206" s="85"/>
      <c r="AB206" s="85"/>
      <c r="AC206" s="85"/>
      <c r="AD206" s="85"/>
    </row>
    <row r="207" spans="1:30">
      <c r="A207" s="85"/>
      <c r="B207" s="85"/>
      <c r="C207" s="85"/>
      <c r="D207" s="85"/>
      <c r="E207" s="85"/>
      <c r="F207" s="85"/>
      <c r="G207" s="85"/>
      <c r="H207" s="85"/>
      <c r="I207" s="85"/>
      <c r="J207" s="85"/>
      <c r="K207" s="85"/>
      <c r="L207" s="85"/>
      <c r="M207" s="85"/>
      <c r="N207" s="85"/>
      <c r="O207" s="85"/>
      <c r="P207" s="85"/>
      <c r="Q207" s="85"/>
      <c r="R207" s="85"/>
      <c r="S207" s="85"/>
      <c r="T207" s="169"/>
      <c r="U207" s="91"/>
      <c r="V207" s="85"/>
      <c r="W207" s="85"/>
      <c r="X207" s="169"/>
      <c r="Y207" s="85"/>
      <c r="Z207" s="85"/>
      <c r="AA207" s="85"/>
      <c r="AB207" s="85"/>
      <c r="AC207" s="85"/>
      <c r="AD207" s="85"/>
    </row>
    <row r="208" spans="1:30">
      <c r="A208" s="85"/>
      <c r="B208" s="85"/>
      <c r="C208" s="85"/>
      <c r="D208" s="85"/>
      <c r="E208" s="85"/>
      <c r="F208" s="85"/>
      <c r="G208" s="85"/>
      <c r="H208" s="85"/>
      <c r="I208" s="85"/>
      <c r="J208" s="85"/>
      <c r="K208" s="85"/>
      <c r="L208" s="85"/>
      <c r="M208" s="85"/>
      <c r="N208" s="85"/>
      <c r="O208" s="85"/>
      <c r="P208" s="85"/>
      <c r="Q208" s="85"/>
      <c r="R208" s="85"/>
      <c r="S208" s="85"/>
      <c r="T208" s="169"/>
      <c r="U208" s="91"/>
      <c r="V208" s="85"/>
      <c r="W208" s="85"/>
      <c r="X208" s="169"/>
      <c r="Y208" s="85"/>
      <c r="Z208" s="85"/>
      <c r="AA208" s="85"/>
      <c r="AB208" s="85"/>
      <c r="AC208" s="85"/>
      <c r="AD208" s="85"/>
    </row>
    <row r="209" spans="1:30">
      <c r="A209" s="85"/>
      <c r="B209" s="85"/>
      <c r="C209" s="85"/>
      <c r="D209" s="85"/>
      <c r="E209" s="85"/>
      <c r="F209" s="85"/>
      <c r="G209" s="85"/>
      <c r="H209" s="85"/>
      <c r="I209" s="85"/>
      <c r="J209" s="85"/>
      <c r="K209" s="85"/>
      <c r="L209" s="85"/>
      <c r="M209" s="85"/>
      <c r="N209" s="85"/>
      <c r="O209" s="85"/>
      <c r="P209" s="85"/>
      <c r="Q209" s="85"/>
      <c r="R209" s="85"/>
      <c r="S209" s="85"/>
      <c r="T209" s="169"/>
      <c r="U209" s="91"/>
      <c r="V209" s="85"/>
      <c r="W209" s="85"/>
      <c r="X209" s="169"/>
      <c r="Y209" s="85"/>
      <c r="Z209" s="85"/>
      <c r="AA209" s="85"/>
      <c r="AB209" s="85"/>
      <c r="AC209" s="85"/>
      <c r="AD209" s="85"/>
    </row>
    <row r="210" spans="1:30">
      <c r="A210" s="85"/>
      <c r="B210" s="85"/>
      <c r="C210" s="85"/>
      <c r="D210" s="85"/>
      <c r="E210" s="85"/>
      <c r="F210" s="85"/>
      <c r="G210" s="85"/>
      <c r="H210" s="85"/>
      <c r="I210" s="85"/>
      <c r="J210" s="85"/>
      <c r="K210" s="85"/>
      <c r="L210" s="85"/>
      <c r="M210" s="85"/>
      <c r="N210" s="85"/>
      <c r="O210" s="85"/>
      <c r="P210" s="85"/>
      <c r="Q210" s="85"/>
      <c r="R210" s="85"/>
      <c r="S210" s="85"/>
      <c r="T210" s="169"/>
      <c r="U210" s="91"/>
      <c r="V210" s="85"/>
      <c r="W210" s="85"/>
      <c r="X210" s="169"/>
      <c r="Y210" s="85"/>
      <c r="Z210" s="85"/>
      <c r="AA210" s="85"/>
      <c r="AB210" s="85"/>
      <c r="AC210" s="85"/>
      <c r="AD210" s="85"/>
    </row>
    <row r="211" spans="1:30">
      <c r="A211" s="85"/>
      <c r="B211" s="85"/>
      <c r="C211" s="85"/>
      <c r="D211" s="85"/>
      <c r="E211" s="85"/>
      <c r="F211" s="85"/>
      <c r="G211" s="85"/>
      <c r="H211" s="85"/>
      <c r="I211" s="85"/>
      <c r="J211" s="85"/>
      <c r="K211" s="85"/>
      <c r="L211" s="85"/>
      <c r="M211" s="85"/>
      <c r="N211" s="85"/>
      <c r="O211" s="85"/>
      <c r="P211" s="85"/>
      <c r="Q211" s="85"/>
      <c r="R211" s="85"/>
      <c r="S211" s="85"/>
      <c r="T211" s="169"/>
      <c r="U211" s="91"/>
      <c r="V211" s="85"/>
      <c r="W211" s="85"/>
      <c r="X211" s="169"/>
      <c r="Y211" s="85"/>
      <c r="Z211" s="85"/>
      <c r="AA211" s="85"/>
      <c r="AB211" s="85"/>
      <c r="AC211" s="85"/>
      <c r="AD211" s="85"/>
    </row>
    <row r="212" spans="1:30">
      <c r="A212" s="85"/>
      <c r="B212" s="85"/>
      <c r="C212" s="85"/>
      <c r="D212" s="85"/>
      <c r="E212" s="85"/>
      <c r="F212" s="85"/>
      <c r="G212" s="85"/>
      <c r="H212" s="85"/>
      <c r="I212" s="85"/>
      <c r="J212" s="85"/>
      <c r="K212" s="85"/>
      <c r="L212" s="85"/>
      <c r="M212" s="85"/>
      <c r="N212" s="85"/>
      <c r="O212" s="85"/>
      <c r="P212" s="85"/>
      <c r="Q212" s="85"/>
      <c r="R212" s="85"/>
      <c r="S212" s="85"/>
      <c r="T212" s="169"/>
      <c r="U212" s="91"/>
      <c r="V212" s="85"/>
      <c r="W212" s="85"/>
      <c r="X212" s="169"/>
      <c r="Y212" s="85"/>
      <c r="Z212" s="85"/>
      <c r="AA212" s="85"/>
      <c r="AB212" s="85"/>
      <c r="AC212" s="85"/>
      <c r="AD212" s="85"/>
    </row>
    <row r="213" spans="1:30">
      <c r="A213" s="85"/>
      <c r="B213" s="85"/>
      <c r="C213" s="85"/>
      <c r="D213" s="85"/>
      <c r="E213" s="85"/>
      <c r="F213" s="85"/>
      <c r="G213" s="85"/>
      <c r="H213" s="85"/>
      <c r="I213" s="85"/>
      <c r="J213" s="85"/>
      <c r="K213" s="85"/>
      <c r="L213" s="85"/>
      <c r="M213" s="85"/>
      <c r="N213" s="85"/>
      <c r="O213" s="85"/>
      <c r="P213" s="85"/>
      <c r="Q213" s="85"/>
      <c r="R213" s="85"/>
      <c r="S213" s="85"/>
      <c r="T213" s="169"/>
      <c r="U213" s="91"/>
      <c r="V213" s="85"/>
      <c r="W213" s="85"/>
      <c r="X213" s="169"/>
      <c r="Y213" s="85"/>
      <c r="Z213" s="85"/>
      <c r="AA213" s="85"/>
      <c r="AB213" s="85"/>
      <c r="AC213" s="85"/>
      <c r="AD213" s="85"/>
    </row>
    <row r="214" spans="1:30">
      <c r="A214" s="85"/>
      <c r="B214" s="85"/>
      <c r="C214" s="85"/>
      <c r="D214" s="85"/>
      <c r="E214" s="85"/>
      <c r="F214" s="85"/>
      <c r="G214" s="85"/>
      <c r="H214" s="85"/>
      <c r="I214" s="85"/>
      <c r="J214" s="85"/>
      <c r="K214" s="85"/>
      <c r="L214" s="85"/>
      <c r="M214" s="85"/>
      <c r="N214" s="85"/>
      <c r="O214" s="85"/>
      <c r="P214" s="85"/>
      <c r="Q214" s="85"/>
      <c r="R214" s="85"/>
      <c r="S214" s="85"/>
      <c r="T214" s="169"/>
      <c r="U214" s="91"/>
      <c r="V214" s="85"/>
      <c r="W214" s="85"/>
      <c r="X214" s="169"/>
      <c r="Y214" s="85"/>
      <c r="Z214" s="85"/>
      <c r="AA214" s="85"/>
      <c r="AB214" s="85"/>
      <c r="AC214" s="85"/>
      <c r="AD214" s="85"/>
    </row>
    <row r="215" spans="1:30">
      <c r="A215" s="85"/>
      <c r="B215" s="85"/>
      <c r="C215" s="85"/>
      <c r="D215" s="85"/>
      <c r="E215" s="85"/>
      <c r="F215" s="85"/>
      <c r="G215" s="85"/>
      <c r="H215" s="85"/>
      <c r="I215" s="85"/>
      <c r="J215" s="85"/>
      <c r="K215" s="85"/>
      <c r="L215" s="85"/>
      <c r="M215" s="85"/>
      <c r="N215" s="85"/>
      <c r="O215" s="85"/>
      <c r="P215" s="85"/>
      <c r="Q215" s="85"/>
      <c r="R215" s="85"/>
      <c r="S215" s="85"/>
      <c r="T215" s="169"/>
      <c r="U215" s="91"/>
      <c r="V215" s="85"/>
      <c r="W215" s="85"/>
      <c r="X215" s="169"/>
      <c r="Y215" s="85"/>
      <c r="Z215" s="85"/>
      <c r="AA215" s="85"/>
      <c r="AB215" s="85"/>
      <c r="AC215" s="85"/>
      <c r="AD215" s="85"/>
    </row>
    <row r="216" spans="1:30">
      <c r="A216" s="85"/>
      <c r="B216" s="85"/>
      <c r="C216" s="85"/>
      <c r="D216" s="85"/>
      <c r="E216" s="85"/>
      <c r="F216" s="85"/>
      <c r="G216" s="85"/>
      <c r="H216" s="85"/>
      <c r="I216" s="85"/>
      <c r="J216" s="85"/>
      <c r="K216" s="85"/>
      <c r="L216" s="85"/>
      <c r="M216" s="85"/>
      <c r="N216" s="85"/>
      <c r="O216" s="85"/>
      <c r="P216" s="85"/>
      <c r="Q216" s="85"/>
      <c r="R216" s="85"/>
      <c r="S216" s="85"/>
      <c r="T216" s="169"/>
      <c r="U216" s="91"/>
      <c r="V216" s="85"/>
      <c r="W216" s="85"/>
      <c r="X216" s="169"/>
      <c r="Y216" s="85"/>
      <c r="Z216" s="85"/>
      <c r="AA216" s="85"/>
      <c r="AB216" s="85"/>
      <c r="AC216" s="85"/>
      <c r="AD216" s="85"/>
    </row>
    <row r="217" spans="1:30">
      <c r="A217" s="85"/>
      <c r="B217" s="85"/>
      <c r="C217" s="85"/>
      <c r="D217" s="85"/>
      <c r="E217" s="85"/>
      <c r="F217" s="85"/>
      <c r="G217" s="85"/>
      <c r="H217" s="85"/>
      <c r="I217" s="85"/>
      <c r="J217" s="85"/>
      <c r="K217" s="85"/>
      <c r="L217" s="85"/>
      <c r="M217" s="85"/>
      <c r="N217" s="85"/>
      <c r="O217" s="85"/>
      <c r="P217" s="85"/>
      <c r="Q217" s="85"/>
      <c r="R217" s="85"/>
      <c r="S217" s="85"/>
      <c r="T217" s="169"/>
      <c r="U217" s="91"/>
      <c r="V217" s="85"/>
      <c r="W217" s="85"/>
      <c r="X217" s="169"/>
      <c r="Y217" s="85"/>
      <c r="Z217" s="85"/>
      <c r="AA217" s="85"/>
      <c r="AB217" s="85"/>
      <c r="AC217" s="85"/>
      <c r="AD217" s="85"/>
    </row>
    <row r="218" spans="1:30">
      <c r="A218" s="85"/>
      <c r="B218" s="85"/>
      <c r="C218" s="85"/>
      <c r="D218" s="85"/>
      <c r="E218" s="85"/>
      <c r="F218" s="85"/>
      <c r="G218" s="85"/>
      <c r="H218" s="85"/>
      <c r="I218" s="85"/>
      <c r="J218" s="85"/>
      <c r="K218" s="85"/>
      <c r="L218" s="85"/>
      <c r="M218" s="85"/>
      <c r="N218" s="85"/>
      <c r="O218" s="85"/>
      <c r="P218" s="85"/>
      <c r="Q218" s="85"/>
      <c r="R218" s="85"/>
      <c r="S218" s="85"/>
      <c r="T218" s="169"/>
      <c r="U218" s="91"/>
      <c r="V218" s="85"/>
      <c r="W218" s="85"/>
      <c r="X218" s="169"/>
      <c r="Y218" s="85"/>
      <c r="Z218" s="85"/>
      <c r="AA218" s="85"/>
      <c r="AB218" s="85"/>
      <c r="AC218" s="85"/>
      <c r="AD218" s="85"/>
    </row>
    <row r="219" spans="1:30">
      <c r="A219" s="85"/>
      <c r="B219" s="85"/>
      <c r="C219" s="85"/>
      <c r="D219" s="85"/>
      <c r="E219" s="85"/>
      <c r="F219" s="85"/>
      <c r="G219" s="85"/>
      <c r="H219" s="85"/>
      <c r="I219" s="85"/>
      <c r="J219" s="85"/>
      <c r="K219" s="85"/>
      <c r="L219" s="85"/>
      <c r="M219" s="85"/>
      <c r="N219" s="85"/>
      <c r="O219" s="85"/>
      <c r="P219" s="85"/>
      <c r="Q219" s="85"/>
      <c r="R219" s="85"/>
      <c r="S219" s="85"/>
      <c r="T219" s="169"/>
      <c r="U219" s="91"/>
      <c r="V219" s="85"/>
      <c r="W219" s="85"/>
      <c r="X219" s="169"/>
      <c r="Y219" s="85"/>
      <c r="Z219" s="85"/>
      <c r="AA219" s="85"/>
      <c r="AB219" s="85"/>
      <c r="AC219" s="85"/>
      <c r="AD219" s="85"/>
    </row>
    <row r="220" spans="1:30">
      <c r="A220" s="85"/>
      <c r="B220" s="85"/>
      <c r="C220" s="85"/>
      <c r="D220" s="85"/>
      <c r="E220" s="85"/>
      <c r="F220" s="85"/>
      <c r="G220" s="85"/>
      <c r="H220" s="85"/>
      <c r="I220" s="85"/>
      <c r="J220" s="85"/>
      <c r="K220" s="85"/>
      <c r="L220" s="85"/>
      <c r="M220" s="85"/>
      <c r="N220" s="85"/>
      <c r="O220" s="85"/>
      <c r="P220" s="85"/>
      <c r="Q220" s="85"/>
      <c r="R220" s="85"/>
      <c r="S220" s="85"/>
      <c r="T220" s="169"/>
      <c r="U220" s="91"/>
      <c r="V220" s="85"/>
      <c r="W220" s="85"/>
      <c r="X220" s="169"/>
      <c r="Y220" s="85"/>
      <c r="Z220" s="85"/>
      <c r="AA220" s="85"/>
      <c r="AB220" s="85"/>
      <c r="AC220" s="85"/>
      <c r="AD220" s="85"/>
    </row>
    <row r="221" spans="1:30">
      <c r="A221" s="85"/>
      <c r="B221" s="85"/>
      <c r="C221" s="85"/>
      <c r="D221" s="85"/>
      <c r="E221" s="85"/>
      <c r="F221" s="85"/>
      <c r="G221" s="85"/>
      <c r="H221" s="85"/>
      <c r="I221" s="85"/>
      <c r="J221" s="85"/>
      <c r="K221" s="85"/>
      <c r="L221" s="85"/>
      <c r="M221" s="85"/>
      <c r="N221" s="85"/>
      <c r="O221" s="85"/>
      <c r="P221" s="85"/>
      <c r="Q221" s="85"/>
      <c r="R221" s="85"/>
      <c r="S221" s="85"/>
      <c r="T221" s="169"/>
      <c r="U221" s="91"/>
      <c r="V221" s="85"/>
      <c r="W221" s="85"/>
      <c r="X221" s="169"/>
      <c r="Y221" s="85"/>
      <c r="Z221" s="85"/>
      <c r="AA221" s="85"/>
      <c r="AB221" s="85"/>
      <c r="AC221" s="85"/>
      <c r="AD221" s="85"/>
    </row>
    <row r="222" spans="1:30">
      <c r="A222" s="85"/>
      <c r="B222" s="85"/>
      <c r="C222" s="85"/>
      <c r="D222" s="85"/>
      <c r="E222" s="85"/>
      <c r="F222" s="85"/>
      <c r="G222" s="85"/>
      <c r="H222" s="85"/>
      <c r="I222" s="85"/>
      <c r="J222" s="85"/>
      <c r="K222" s="85"/>
      <c r="L222" s="85"/>
      <c r="M222" s="85"/>
      <c r="N222" s="85"/>
      <c r="O222" s="85"/>
      <c r="P222" s="85"/>
      <c r="Q222" s="85"/>
      <c r="R222" s="85"/>
      <c r="S222" s="85"/>
      <c r="T222" s="169"/>
      <c r="U222" s="91"/>
      <c r="V222" s="85"/>
      <c r="W222" s="85"/>
      <c r="X222" s="169"/>
      <c r="Y222" s="85"/>
      <c r="Z222" s="85"/>
      <c r="AA222" s="85"/>
      <c r="AB222" s="85"/>
      <c r="AC222" s="85"/>
      <c r="AD222" s="85"/>
    </row>
    <row r="223" spans="1:30">
      <c r="A223" s="85"/>
      <c r="B223" s="85"/>
      <c r="C223" s="85"/>
      <c r="D223" s="85"/>
      <c r="E223" s="85"/>
      <c r="F223" s="85"/>
      <c r="G223" s="85"/>
      <c r="H223" s="85"/>
      <c r="I223" s="85"/>
      <c r="J223" s="85"/>
      <c r="K223" s="85"/>
      <c r="L223" s="85"/>
      <c r="M223" s="85"/>
      <c r="N223" s="85"/>
      <c r="O223" s="85"/>
      <c r="P223" s="85"/>
      <c r="Q223" s="85"/>
      <c r="R223" s="85"/>
      <c r="S223" s="85"/>
      <c r="T223" s="169"/>
      <c r="U223" s="91"/>
      <c r="V223" s="85"/>
      <c r="W223" s="85"/>
      <c r="X223" s="169"/>
      <c r="Y223" s="85"/>
      <c r="Z223" s="85"/>
      <c r="AA223" s="85"/>
      <c r="AB223" s="85"/>
      <c r="AC223" s="85"/>
      <c r="AD223" s="85"/>
    </row>
    <row r="224" spans="1:30">
      <c r="A224" s="85"/>
      <c r="B224" s="85"/>
      <c r="C224" s="85"/>
      <c r="D224" s="85"/>
      <c r="E224" s="85"/>
      <c r="F224" s="85"/>
      <c r="G224" s="85"/>
      <c r="H224" s="85"/>
      <c r="I224" s="85"/>
      <c r="J224" s="85"/>
      <c r="K224" s="85"/>
      <c r="L224" s="85"/>
      <c r="M224" s="85"/>
      <c r="N224" s="85"/>
      <c r="O224" s="85"/>
      <c r="P224" s="85"/>
      <c r="Q224" s="85"/>
      <c r="R224" s="85"/>
      <c r="S224" s="85"/>
      <c r="T224" s="169"/>
      <c r="U224" s="91"/>
      <c r="V224" s="85"/>
      <c r="W224" s="85"/>
      <c r="X224" s="169"/>
      <c r="Y224" s="85"/>
      <c r="Z224" s="85"/>
      <c r="AA224" s="85"/>
      <c r="AB224" s="85"/>
      <c r="AC224" s="85"/>
      <c r="AD224" s="85"/>
    </row>
    <row r="225" spans="1:30">
      <c r="A225" s="85"/>
      <c r="B225" s="85"/>
      <c r="C225" s="85"/>
      <c r="D225" s="85"/>
      <c r="E225" s="85"/>
      <c r="F225" s="85"/>
      <c r="G225" s="85"/>
      <c r="H225" s="85"/>
      <c r="I225" s="85"/>
      <c r="J225" s="85"/>
      <c r="K225" s="85"/>
      <c r="L225" s="85"/>
      <c r="M225" s="85"/>
      <c r="N225" s="85"/>
      <c r="O225" s="85"/>
      <c r="P225" s="85"/>
      <c r="Q225" s="85"/>
      <c r="R225" s="85"/>
      <c r="S225" s="85"/>
      <c r="T225" s="169"/>
      <c r="U225" s="91"/>
      <c r="V225" s="85"/>
      <c r="W225" s="85"/>
      <c r="X225" s="169"/>
      <c r="Y225" s="85"/>
      <c r="Z225" s="85"/>
      <c r="AA225" s="85"/>
      <c r="AB225" s="85"/>
      <c r="AC225" s="85"/>
      <c r="AD225" s="85"/>
    </row>
    <row r="226" spans="1:30">
      <c r="A226" s="85"/>
      <c r="B226" s="85"/>
      <c r="C226" s="85"/>
      <c r="D226" s="85"/>
      <c r="E226" s="85"/>
      <c r="F226" s="85"/>
      <c r="G226" s="85"/>
      <c r="H226" s="85"/>
      <c r="I226" s="85"/>
      <c r="J226" s="85"/>
      <c r="K226" s="85"/>
      <c r="L226" s="85"/>
      <c r="M226" s="85"/>
      <c r="N226" s="85"/>
      <c r="O226" s="85"/>
      <c r="P226" s="85"/>
      <c r="Q226" s="85"/>
      <c r="R226" s="85"/>
      <c r="S226" s="85"/>
      <c r="T226" s="169"/>
      <c r="U226" s="91"/>
      <c r="V226" s="85"/>
      <c r="W226" s="85"/>
      <c r="X226" s="169"/>
      <c r="Y226" s="85"/>
      <c r="Z226" s="85"/>
      <c r="AA226" s="85"/>
      <c r="AB226" s="85"/>
      <c r="AC226" s="85"/>
      <c r="AD226" s="85"/>
    </row>
    <row r="227" spans="1:30">
      <c r="A227" s="85"/>
      <c r="B227" s="85"/>
      <c r="C227" s="85"/>
      <c r="D227" s="85"/>
      <c r="E227" s="85"/>
      <c r="F227" s="85"/>
      <c r="G227" s="85"/>
      <c r="H227" s="85"/>
      <c r="I227" s="85"/>
      <c r="J227" s="85"/>
      <c r="K227" s="85"/>
      <c r="L227" s="85"/>
      <c r="M227" s="85"/>
      <c r="N227" s="85"/>
      <c r="O227" s="85"/>
      <c r="P227" s="85"/>
      <c r="Q227" s="85"/>
      <c r="R227" s="85"/>
      <c r="S227" s="85"/>
      <c r="T227" s="169"/>
      <c r="U227" s="91"/>
      <c r="V227" s="85"/>
      <c r="W227" s="85"/>
      <c r="X227" s="169"/>
      <c r="Y227" s="85"/>
      <c r="Z227" s="85"/>
      <c r="AA227" s="85"/>
      <c r="AB227" s="85"/>
      <c r="AC227" s="85"/>
      <c r="AD227" s="85"/>
    </row>
    <row r="228" spans="1:30">
      <c r="A228" s="85"/>
      <c r="B228" s="85"/>
      <c r="C228" s="85"/>
      <c r="D228" s="85"/>
      <c r="E228" s="85"/>
      <c r="F228" s="85"/>
      <c r="G228" s="85"/>
      <c r="H228" s="85"/>
      <c r="I228" s="85"/>
      <c r="J228" s="85"/>
      <c r="K228" s="85"/>
      <c r="L228" s="85"/>
      <c r="M228" s="85"/>
      <c r="N228" s="85"/>
      <c r="O228" s="85"/>
      <c r="P228" s="85"/>
      <c r="Q228" s="85"/>
      <c r="R228" s="85"/>
      <c r="S228" s="85"/>
      <c r="T228" s="169"/>
      <c r="U228" s="91"/>
      <c r="V228" s="85"/>
      <c r="W228" s="85"/>
      <c r="X228" s="169"/>
      <c r="Y228" s="85"/>
      <c r="Z228" s="85"/>
      <c r="AA228" s="85"/>
      <c r="AB228" s="85"/>
      <c r="AC228" s="85"/>
      <c r="AD228" s="85"/>
    </row>
    <row r="229" spans="1:30">
      <c r="A229" s="85"/>
      <c r="B229" s="85"/>
      <c r="C229" s="85"/>
      <c r="D229" s="85"/>
      <c r="E229" s="85"/>
      <c r="F229" s="85"/>
      <c r="G229" s="85"/>
      <c r="H229" s="85"/>
      <c r="I229" s="85"/>
      <c r="J229" s="85"/>
      <c r="K229" s="85"/>
      <c r="L229" s="85"/>
      <c r="M229" s="85"/>
      <c r="N229" s="85"/>
      <c r="O229" s="85"/>
      <c r="P229" s="85"/>
      <c r="Q229" s="85"/>
      <c r="R229" s="85"/>
      <c r="S229" s="85"/>
      <c r="T229" s="169"/>
      <c r="U229" s="91"/>
      <c r="V229" s="85"/>
      <c r="W229" s="85"/>
      <c r="X229" s="169"/>
      <c r="Y229" s="85"/>
      <c r="Z229" s="85"/>
      <c r="AA229" s="85"/>
      <c r="AB229" s="85"/>
      <c r="AC229" s="85"/>
      <c r="AD229" s="85"/>
    </row>
    <row r="230" spans="1:30">
      <c r="A230" s="85"/>
      <c r="B230" s="85"/>
      <c r="C230" s="85"/>
      <c r="D230" s="85"/>
      <c r="E230" s="85"/>
      <c r="F230" s="85"/>
      <c r="G230" s="85"/>
      <c r="H230" s="85"/>
      <c r="I230" s="85"/>
      <c r="J230" s="85"/>
      <c r="K230" s="85"/>
      <c r="L230" s="85"/>
      <c r="M230" s="85"/>
      <c r="N230" s="85"/>
      <c r="O230" s="85"/>
      <c r="P230" s="85"/>
      <c r="Q230" s="85"/>
      <c r="R230" s="85"/>
      <c r="S230" s="85"/>
      <c r="T230" s="169"/>
      <c r="U230" s="91"/>
      <c r="V230" s="85"/>
      <c r="W230" s="85"/>
      <c r="X230" s="169"/>
      <c r="Y230" s="85"/>
      <c r="Z230" s="85"/>
      <c r="AA230" s="85"/>
      <c r="AB230" s="85"/>
      <c r="AC230" s="85"/>
      <c r="AD230" s="85"/>
    </row>
    <row r="231" spans="1:30">
      <c r="A231" s="85"/>
      <c r="B231" s="85"/>
      <c r="C231" s="85"/>
      <c r="D231" s="85"/>
      <c r="E231" s="85"/>
      <c r="F231" s="85"/>
      <c r="G231" s="85"/>
      <c r="H231" s="85"/>
      <c r="I231" s="85"/>
      <c r="J231" s="85"/>
      <c r="K231" s="85"/>
      <c r="L231" s="85"/>
      <c r="M231" s="85"/>
      <c r="N231" s="85"/>
      <c r="O231" s="85"/>
      <c r="P231" s="85"/>
      <c r="Q231" s="85"/>
      <c r="R231" s="85"/>
      <c r="S231" s="85"/>
      <c r="T231" s="169"/>
      <c r="U231" s="91"/>
      <c r="V231" s="85"/>
      <c r="W231" s="85"/>
      <c r="X231" s="169"/>
      <c r="Y231" s="85"/>
      <c r="Z231" s="85"/>
      <c r="AA231" s="85"/>
      <c r="AB231" s="85"/>
      <c r="AC231" s="85"/>
      <c r="AD231" s="85"/>
    </row>
    <row r="232" spans="1:30">
      <c r="A232" s="85"/>
      <c r="B232" s="85"/>
      <c r="C232" s="85"/>
      <c r="D232" s="85"/>
      <c r="E232" s="85"/>
      <c r="F232" s="85"/>
      <c r="G232" s="85"/>
      <c r="H232" s="85"/>
      <c r="I232" s="85"/>
      <c r="J232" s="85"/>
      <c r="K232" s="85"/>
      <c r="L232" s="85"/>
      <c r="M232" s="85"/>
      <c r="N232" s="85"/>
      <c r="O232" s="85"/>
      <c r="P232" s="85"/>
      <c r="Q232" s="85"/>
      <c r="R232" s="85"/>
      <c r="S232" s="85"/>
      <c r="T232" s="169"/>
      <c r="U232" s="91"/>
      <c r="V232" s="85"/>
      <c r="W232" s="85"/>
      <c r="X232" s="169"/>
      <c r="Y232" s="85"/>
      <c r="Z232" s="85"/>
      <c r="AA232" s="85"/>
      <c r="AB232" s="85"/>
      <c r="AC232" s="85"/>
      <c r="AD232" s="85"/>
    </row>
    <row r="233" spans="1:30">
      <c r="A233" s="85"/>
      <c r="B233" s="85"/>
      <c r="C233" s="85"/>
      <c r="D233" s="85"/>
      <c r="E233" s="85"/>
      <c r="F233" s="85"/>
      <c r="G233" s="85"/>
      <c r="H233" s="85"/>
      <c r="I233" s="85"/>
      <c r="J233" s="85"/>
      <c r="K233" s="85"/>
      <c r="L233" s="85"/>
      <c r="M233" s="85"/>
      <c r="N233" s="85"/>
      <c r="O233" s="85"/>
      <c r="P233" s="85"/>
      <c r="Q233" s="85"/>
      <c r="R233" s="85"/>
      <c r="S233" s="85"/>
      <c r="T233" s="169"/>
      <c r="U233" s="91"/>
      <c r="V233" s="85"/>
      <c r="W233" s="85"/>
      <c r="X233" s="169"/>
      <c r="Y233" s="85"/>
      <c r="Z233" s="85"/>
      <c r="AA233" s="85"/>
      <c r="AB233" s="85"/>
      <c r="AC233" s="85"/>
      <c r="AD233" s="85"/>
    </row>
    <row r="234" spans="1:30">
      <c r="A234" s="85"/>
      <c r="B234" s="85"/>
      <c r="C234" s="85"/>
      <c r="D234" s="85"/>
      <c r="E234" s="85"/>
      <c r="F234" s="85"/>
      <c r="G234" s="85"/>
      <c r="H234" s="85"/>
      <c r="I234" s="85"/>
      <c r="J234" s="85"/>
      <c r="K234" s="85"/>
      <c r="L234" s="85"/>
      <c r="M234" s="85"/>
      <c r="N234" s="85"/>
      <c r="O234" s="85"/>
      <c r="P234" s="85"/>
      <c r="Q234" s="85"/>
      <c r="R234" s="85"/>
      <c r="S234" s="85"/>
      <c r="T234" s="169"/>
      <c r="U234" s="91"/>
      <c r="V234" s="85"/>
      <c r="W234" s="85"/>
      <c r="X234" s="169"/>
      <c r="Y234" s="85"/>
      <c r="Z234" s="85"/>
      <c r="AA234" s="85"/>
      <c r="AB234" s="85"/>
      <c r="AC234" s="85"/>
      <c r="AD234" s="85"/>
    </row>
    <row r="235" spans="1:30">
      <c r="A235" s="85"/>
      <c r="B235" s="85"/>
      <c r="C235" s="85"/>
      <c r="D235" s="85"/>
      <c r="E235" s="85"/>
      <c r="F235" s="85"/>
      <c r="G235" s="85"/>
      <c r="H235" s="85"/>
      <c r="I235" s="85"/>
      <c r="J235" s="85"/>
      <c r="K235" s="85"/>
      <c r="L235" s="85"/>
      <c r="M235" s="85"/>
      <c r="N235" s="85"/>
      <c r="O235" s="85"/>
      <c r="P235" s="85"/>
      <c r="Q235" s="85"/>
      <c r="R235" s="85"/>
      <c r="S235" s="85"/>
      <c r="T235" s="169"/>
      <c r="U235" s="91"/>
      <c r="V235" s="85"/>
      <c r="W235" s="85"/>
      <c r="X235" s="169"/>
      <c r="Y235" s="85"/>
      <c r="Z235" s="85"/>
      <c r="AA235" s="85"/>
      <c r="AB235" s="85"/>
      <c r="AC235" s="85"/>
      <c r="AD235" s="85"/>
    </row>
    <row r="236" spans="1:30">
      <c r="A236" s="85"/>
      <c r="B236" s="85"/>
      <c r="C236" s="85"/>
      <c r="D236" s="85"/>
      <c r="E236" s="85"/>
      <c r="F236" s="85"/>
      <c r="G236" s="85"/>
      <c r="H236" s="85"/>
      <c r="I236" s="85"/>
      <c r="J236" s="85"/>
      <c r="K236" s="85"/>
      <c r="L236" s="85"/>
      <c r="M236" s="85"/>
      <c r="N236" s="85"/>
      <c r="O236" s="85"/>
      <c r="P236" s="85"/>
      <c r="Q236" s="85"/>
      <c r="R236" s="85"/>
      <c r="S236" s="85"/>
      <c r="T236" s="169"/>
      <c r="U236" s="91"/>
      <c r="V236" s="85"/>
      <c r="W236" s="85"/>
      <c r="X236" s="169"/>
      <c r="Y236" s="85"/>
      <c r="Z236" s="85"/>
      <c r="AA236" s="85"/>
      <c r="AB236" s="85"/>
      <c r="AC236" s="85"/>
      <c r="AD236" s="85"/>
    </row>
    <row r="237" spans="1:30">
      <c r="A237" s="85"/>
      <c r="B237" s="85"/>
      <c r="C237" s="85"/>
      <c r="D237" s="85"/>
      <c r="E237" s="85"/>
      <c r="F237" s="85"/>
      <c r="G237" s="85"/>
      <c r="H237" s="85"/>
      <c r="I237" s="85"/>
      <c r="J237" s="85"/>
      <c r="K237" s="85"/>
      <c r="L237" s="85"/>
      <c r="M237" s="85"/>
      <c r="N237" s="85"/>
      <c r="O237" s="85"/>
      <c r="P237" s="85"/>
      <c r="Q237" s="85"/>
      <c r="R237" s="85"/>
      <c r="S237" s="85"/>
      <c r="T237" s="169"/>
      <c r="U237" s="91"/>
      <c r="V237" s="85"/>
      <c r="W237" s="85"/>
      <c r="X237" s="169"/>
      <c r="Y237" s="85"/>
      <c r="Z237" s="85"/>
      <c r="AA237" s="85"/>
      <c r="AB237" s="85"/>
      <c r="AC237" s="85"/>
      <c r="AD237" s="85"/>
    </row>
    <row r="238" spans="1:30">
      <c r="A238" s="85"/>
      <c r="B238" s="85"/>
      <c r="C238" s="85"/>
      <c r="D238" s="85"/>
      <c r="E238" s="85"/>
      <c r="F238" s="85"/>
      <c r="G238" s="85"/>
      <c r="H238" s="85"/>
      <c r="I238" s="85"/>
      <c r="J238" s="85"/>
      <c r="K238" s="85"/>
      <c r="L238" s="85"/>
      <c r="M238" s="85"/>
      <c r="N238" s="85"/>
      <c r="O238" s="85"/>
      <c r="P238" s="85"/>
      <c r="Q238" s="85"/>
      <c r="R238" s="85"/>
      <c r="S238" s="85"/>
      <c r="T238" s="169"/>
      <c r="U238" s="91"/>
      <c r="V238" s="85"/>
      <c r="W238" s="85"/>
      <c r="X238" s="169"/>
      <c r="Y238" s="85"/>
      <c r="Z238" s="85"/>
      <c r="AA238" s="85"/>
      <c r="AB238" s="85"/>
      <c r="AC238" s="85"/>
      <c r="AD238" s="85"/>
    </row>
    <row r="239" spans="1:30">
      <c r="A239" s="85"/>
      <c r="B239" s="85"/>
      <c r="C239" s="85"/>
      <c r="D239" s="85"/>
      <c r="E239" s="85"/>
      <c r="F239" s="85"/>
      <c r="G239" s="85"/>
      <c r="H239" s="85"/>
      <c r="I239" s="85"/>
      <c r="J239" s="85"/>
      <c r="K239" s="85"/>
      <c r="L239" s="85"/>
      <c r="M239" s="85"/>
      <c r="N239" s="85"/>
      <c r="O239" s="85"/>
      <c r="P239" s="85"/>
      <c r="Q239" s="85"/>
      <c r="R239" s="85"/>
      <c r="S239" s="85"/>
      <c r="T239" s="169"/>
      <c r="U239" s="91"/>
      <c r="V239" s="85"/>
      <c r="W239" s="85"/>
      <c r="X239" s="169"/>
      <c r="Y239" s="85"/>
      <c r="Z239" s="85"/>
      <c r="AA239" s="85"/>
      <c r="AB239" s="85"/>
      <c r="AC239" s="85"/>
      <c r="AD239" s="85"/>
    </row>
    <row r="240" spans="1:30">
      <c r="A240" s="85"/>
      <c r="B240" s="85"/>
      <c r="C240" s="85"/>
      <c r="D240" s="85"/>
      <c r="E240" s="85"/>
      <c r="F240" s="85"/>
      <c r="G240" s="85"/>
      <c r="H240" s="85"/>
      <c r="I240" s="85"/>
      <c r="J240" s="85"/>
      <c r="K240" s="85"/>
      <c r="L240" s="85"/>
      <c r="M240" s="85"/>
      <c r="N240" s="85"/>
      <c r="O240" s="85"/>
      <c r="P240" s="85"/>
      <c r="Q240" s="85"/>
      <c r="R240" s="85"/>
      <c r="S240" s="85"/>
      <c r="T240" s="169"/>
      <c r="U240" s="91"/>
      <c r="V240" s="85"/>
      <c r="W240" s="85"/>
      <c r="X240" s="169"/>
      <c r="Y240" s="85"/>
      <c r="Z240" s="85"/>
      <c r="AA240" s="85"/>
      <c r="AB240" s="85"/>
      <c r="AC240" s="85"/>
      <c r="AD240" s="85"/>
    </row>
    <row r="241" spans="1:30">
      <c r="A241" s="85"/>
      <c r="B241" s="85"/>
      <c r="C241" s="85"/>
      <c r="D241" s="85"/>
      <c r="E241" s="85"/>
      <c r="F241" s="85"/>
      <c r="G241" s="85"/>
      <c r="H241" s="85"/>
      <c r="I241" s="85"/>
      <c r="J241" s="85"/>
      <c r="K241" s="85"/>
      <c r="L241" s="85"/>
      <c r="M241" s="85"/>
      <c r="N241" s="85"/>
      <c r="O241" s="85"/>
      <c r="P241" s="85"/>
      <c r="Q241" s="85"/>
      <c r="R241" s="85"/>
      <c r="S241" s="85"/>
      <c r="T241" s="169"/>
      <c r="U241" s="91"/>
      <c r="V241" s="85"/>
      <c r="W241" s="85"/>
      <c r="X241" s="169"/>
      <c r="Y241" s="85"/>
      <c r="Z241" s="85"/>
      <c r="AA241" s="85"/>
      <c r="AB241" s="85"/>
      <c r="AC241" s="85"/>
      <c r="AD241" s="85"/>
    </row>
    <row r="242" spans="1:30">
      <c r="A242" s="85"/>
      <c r="B242" s="85"/>
      <c r="C242" s="85"/>
      <c r="D242" s="85"/>
      <c r="E242" s="85"/>
      <c r="F242" s="85"/>
      <c r="G242" s="85"/>
      <c r="H242" s="85"/>
      <c r="I242" s="85"/>
      <c r="J242" s="85"/>
      <c r="K242" s="85"/>
      <c r="L242" s="85"/>
      <c r="M242" s="85"/>
      <c r="N242" s="85"/>
      <c r="O242" s="85"/>
      <c r="P242" s="85"/>
      <c r="Q242" s="85"/>
      <c r="R242" s="85"/>
      <c r="S242" s="85"/>
      <c r="T242" s="169"/>
      <c r="U242" s="91"/>
      <c r="V242" s="85"/>
      <c r="W242" s="85"/>
      <c r="X242" s="169"/>
      <c r="Y242" s="85"/>
      <c r="Z242" s="85"/>
      <c r="AA242" s="85"/>
      <c r="AB242" s="85"/>
      <c r="AC242" s="85"/>
      <c r="AD242" s="85"/>
    </row>
    <row r="243" spans="1:30">
      <c r="A243" s="85"/>
      <c r="B243" s="85"/>
      <c r="C243" s="85"/>
      <c r="D243" s="85"/>
      <c r="E243" s="85"/>
      <c r="F243" s="85"/>
      <c r="G243" s="85"/>
      <c r="H243" s="85"/>
      <c r="I243" s="85"/>
      <c r="J243" s="85"/>
      <c r="K243" s="85"/>
      <c r="L243" s="85"/>
      <c r="M243" s="85"/>
      <c r="N243" s="85"/>
      <c r="O243" s="85"/>
      <c r="P243" s="85"/>
      <c r="Q243" s="85"/>
      <c r="R243" s="85"/>
      <c r="S243" s="85"/>
      <c r="T243" s="169"/>
      <c r="U243" s="91"/>
      <c r="V243" s="85"/>
      <c r="W243" s="85"/>
      <c r="X243" s="169"/>
      <c r="Y243" s="85"/>
      <c r="Z243" s="85"/>
      <c r="AA243" s="85"/>
      <c r="AB243" s="85"/>
      <c r="AC243" s="85"/>
      <c r="AD243" s="85"/>
    </row>
    <row r="244" spans="1:30">
      <c r="A244" s="85"/>
      <c r="B244" s="85"/>
      <c r="C244" s="85"/>
      <c r="D244" s="85"/>
      <c r="E244" s="85"/>
      <c r="F244" s="85"/>
      <c r="G244" s="85"/>
      <c r="H244" s="85"/>
      <c r="I244" s="85"/>
      <c r="J244" s="85"/>
      <c r="K244" s="85"/>
      <c r="L244" s="85"/>
      <c r="M244" s="85"/>
      <c r="N244" s="85"/>
      <c r="O244" s="85"/>
      <c r="P244" s="85"/>
      <c r="Q244" s="85"/>
      <c r="R244" s="85"/>
      <c r="S244" s="85"/>
      <c r="T244" s="169"/>
      <c r="U244" s="91"/>
      <c r="V244" s="85"/>
      <c r="W244" s="85"/>
      <c r="X244" s="169"/>
      <c r="Y244" s="85"/>
      <c r="Z244" s="85"/>
      <c r="AA244" s="85"/>
      <c r="AB244" s="85"/>
      <c r="AC244" s="85"/>
      <c r="AD244" s="85"/>
    </row>
    <row r="245" spans="1:30">
      <c r="A245" s="85"/>
      <c r="B245" s="85"/>
      <c r="C245" s="85"/>
      <c r="D245" s="85"/>
      <c r="E245" s="85"/>
      <c r="F245" s="85"/>
      <c r="G245" s="85"/>
      <c r="H245" s="85"/>
      <c r="I245" s="85"/>
      <c r="J245" s="85"/>
      <c r="K245" s="85"/>
      <c r="L245" s="85"/>
      <c r="M245" s="85"/>
      <c r="N245" s="85"/>
      <c r="O245" s="85"/>
      <c r="P245" s="85"/>
      <c r="Q245" s="85"/>
      <c r="R245" s="85"/>
      <c r="S245" s="85"/>
      <c r="T245" s="169"/>
      <c r="U245" s="91"/>
      <c r="V245" s="85"/>
      <c r="W245" s="85"/>
      <c r="X245" s="169"/>
      <c r="Y245" s="85"/>
      <c r="Z245" s="85"/>
      <c r="AA245" s="85"/>
      <c r="AB245" s="85"/>
      <c r="AC245" s="85"/>
      <c r="AD245" s="85"/>
    </row>
    <row r="246" spans="1:30">
      <c r="A246" s="85"/>
      <c r="B246" s="85"/>
      <c r="C246" s="85"/>
      <c r="D246" s="85"/>
      <c r="E246" s="85"/>
      <c r="F246" s="85"/>
      <c r="G246" s="85"/>
      <c r="H246" s="85"/>
      <c r="I246" s="85"/>
      <c r="J246" s="85"/>
      <c r="K246" s="85"/>
      <c r="L246" s="85"/>
      <c r="M246" s="85"/>
      <c r="N246" s="85"/>
      <c r="O246" s="85"/>
      <c r="P246" s="85"/>
      <c r="Q246" s="85"/>
      <c r="R246" s="85"/>
      <c r="S246" s="85"/>
      <c r="T246" s="169"/>
      <c r="U246" s="91"/>
      <c r="V246" s="85"/>
      <c r="W246" s="85"/>
      <c r="X246" s="169"/>
      <c r="Y246" s="85"/>
      <c r="Z246" s="85"/>
      <c r="AA246" s="85"/>
      <c r="AB246" s="85"/>
      <c r="AC246" s="85"/>
      <c r="AD246" s="85"/>
    </row>
    <row r="247" spans="1:30">
      <c r="A247" s="85"/>
      <c r="B247" s="85"/>
      <c r="C247" s="85"/>
      <c r="D247" s="85"/>
      <c r="E247" s="85"/>
      <c r="F247" s="85"/>
      <c r="G247" s="85"/>
      <c r="H247" s="85"/>
      <c r="I247" s="85"/>
      <c r="J247" s="85"/>
      <c r="K247" s="85"/>
      <c r="L247" s="85"/>
      <c r="M247" s="85"/>
      <c r="N247" s="85"/>
      <c r="O247" s="85"/>
      <c r="P247" s="85"/>
      <c r="Q247" s="85"/>
      <c r="R247" s="85"/>
      <c r="S247" s="85"/>
      <c r="T247" s="169"/>
      <c r="U247" s="91"/>
      <c r="V247" s="85"/>
      <c r="W247" s="85"/>
      <c r="X247" s="169"/>
      <c r="Y247" s="85"/>
      <c r="Z247" s="85"/>
      <c r="AA247" s="85"/>
      <c r="AB247" s="85"/>
      <c r="AC247" s="85"/>
      <c r="AD247" s="85"/>
    </row>
    <row r="248" spans="1:30">
      <c r="A248" s="85"/>
      <c r="B248" s="85"/>
      <c r="C248" s="85"/>
      <c r="D248" s="85"/>
      <c r="E248" s="85"/>
      <c r="F248" s="85"/>
      <c r="G248" s="85"/>
      <c r="H248" s="85"/>
      <c r="I248" s="85"/>
      <c r="J248" s="85"/>
      <c r="K248" s="85"/>
      <c r="L248" s="85"/>
      <c r="M248" s="85"/>
      <c r="N248" s="85"/>
      <c r="O248" s="85"/>
      <c r="P248" s="85"/>
      <c r="Q248" s="85"/>
      <c r="R248" s="85"/>
      <c r="S248" s="85"/>
      <c r="T248" s="169"/>
      <c r="U248" s="91"/>
      <c r="V248" s="85"/>
      <c r="W248" s="85"/>
      <c r="X248" s="169"/>
      <c r="Y248" s="85"/>
      <c r="Z248" s="85"/>
      <c r="AA248" s="85"/>
      <c r="AB248" s="85"/>
      <c r="AC248" s="85"/>
      <c r="AD248" s="85"/>
    </row>
    <row r="249" spans="1:30">
      <c r="A249" s="85"/>
      <c r="B249" s="85"/>
      <c r="C249" s="85"/>
      <c r="D249" s="85"/>
      <c r="E249" s="85"/>
      <c r="F249" s="85"/>
      <c r="G249" s="85"/>
      <c r="H249" s="85"/>
      <c r="I249" s="85"/>
      <c r="J249" s="85"/>
      <c r="K249" s="85"/>
      <c r="L249" s="85"/>
      <c r="M249" s="85"/>
      <c r="N249" s="85"/>
      <c r="O249" s="85"/>
      <c r="P249" s="85"/>
      <c r="Q249" s="85"/>
      <c r="R249" s="85"/>
      <c r="S249" s="85"/>
      <c r="T249" s="169"/>
      <c r="U249" s="91"/>
      <c r="V249" s="85"/>
      <c r="W249" s="85"/>
      <c r="X249" s="169"/>
      <c r="Y249" s="85"/>
      <c r="Z249" s="85"/>
      <c r="AA249" s="85"/>
      <c r="AB249" s="85"/>
      <c r="AC249" s="85"/>
      <c r="AD249" s="85"/>
    </row>
    <row r="250" spans="1:30">
      <c r="A250" s="85"/>
      <c r="B250" s="85"/>
      <c r="C250" s="85"/>
      <c r="D250" s="85"/>
      <c r="E250" s="85"/>
      <c r="F250" s="85"/>
      <c r="G250" s="85"/>
      <c r="H250" s="85"/>
      <c r="I250" s="85"/>
      <c r="J250" s="85"/>
      <c r="K250" s="85"/>
      <c r="L250" s="85"/>
      <c r="M250" s="85"/>
      <c r="N250" s="85"/>
      <c r="O250" s="85"/>
      <c r="P250" s="85"/>
      <c r="Q250" s="85"/>
      <c r="R250" s="85"/>
      <c r="S250" s="85"/>
      <c r="T250" s="169"/>
      <c r="U250" s="91"/>
      <c r="V250" s="85"/>
      <c r="W250" s="85"/>
      <c r="X250" s="169"/>
      <c r="Y250" s="85"/>
      <c r="Z250" s="85"/>
      <c r="AA250" s="85"/>
      <c r="AB250" s="85"/>
      <c r="AC250" s="85"/>
      <c r="AD250" s="85"/>
    </row>
    <row r="251" spans="1:30">
      <c r="A251" s="85"/>
      <c r="B251" s="85"/>
      <c r="C251" s="85"/>
      <c r="D251" s="85"/>
      <c r="E251" s="85"/>
      <c r="F251" s="85"/>
      <c r="G251" s="85"/>
      <c r="H251" s="85"/>
      <c r="I251" s="85"/>
      <c r="J251" s="85"/>
      <c r="K251" s="85"/>
      <c r="L251" s="85"/>
      <c r="M251" s="85"/>
      <c r="N251" s="85"/>
      <c r="O251" s="85"/>
      <c r="P251" s="85"/>
      <c r="Q251" s="85"/>
      <c r="R251" s="85"/>
      <c r="S251" s="85"/>
      <c r="T251" s="169"/>
      <c r="U251" s="91"/>
      <c r="V251" s="85"/>
      <c r="W251" s="85"/>
      <c r="X251" s="169"/>
      <c r="Y251" s="85"/>
      <c r="Z251" s="85"/>
      <c r="AA251" s="85"/>
      <c r="AB251" s="85"/>
      <c r="AC251" s="85"/>
      <c r="AD251" s="85"/>
    </row>
    <row r="252" spans="1:30">
      <c r="A252" s="85"/>
      <c r="B252" s="85"/>
      <c r="C252" s="85"/>
      <c r="D252" s="85"/>
      <c r="E252" s="85"/>
      <c r="F252" s="85"/>
      <c r="G252" s="85"/>
      <c r="H252" s="85"/>
      <c r="I252" s="85"/>
      <c r="J252" s="85"/>
      <c r="K252" s="85"/>
      <c r="L252" s="85"/>
      <c r="M252" s="85"/>
      <c r="N252" s="85"/>
      <c r="O252" s="85"/>
      <c r="P252" s="85"/>
      <c r="Q252" s="85"/>
      <c r="R252" s="85"/>
      <c r="S252" s="85"/>
      <c r="T252" s="169"/>
      <c r="U252" s="91"/>
      <c r="V252" s="85"/>
      <c r="W252" s="85"/>
      <c r="X252" s="169"/>
      <c r="Y252" s="85"/>
      <c r="Z252" s="85"/>
      <c r="AA252" s="85"/>
      <c r="AB252" s="85"/>
      <c r="AC252" s="85"/>
      <c r="AD252" s="85"/>
    </row>
    <row r="253" spans="1:30">
      <c r="A253" s="85"/>
      <c r="B253" s="85"/>
      <c r="C253" s="85"/>
      <c r="D253" s="85"/>
      <c r="E253" s="85"/>
      <c r="F253" s="85"/>
      <c r="G253" s="85"/>
      <c r="H253" s="85"/>
      <c r="I253" s="85"/>
      <c r="J253" s="85"/>
      <c r="K253" s="85"/>
      <c r="L253" s="85"/>
      <c r="M253" s="85"/>
      <c r="N253" s="85"/>
      <c r="O253" s="85"/>
      <c r="P253" s="85"/>
      <c r="Q253" s="85"/>
      <c r="R253" s="85"/>
      <c r="S253" s="85"/>
      <c r="T253" s="169"/>
      <c r="U253" s="91"/>
      <c r="V253" s="85"/>
      <c r="W253" s="85"/>
      <c r="X253" s="169"/>
      <c r="Y253" s="85"/>
      <c r="Z253" s="85"/>
      <c r="AA253" s="85"/>
      <c r="AB253" s="85"/>
      <c r="AC253" s="85"/>
      <c r="AD253" s="85"/>
    </row>
    <row r="254" spans="1:30">
      <c r="A254" s="85"/>
      <c r="B254" s="85"/>
      <c r="C254" s="85"/>
      <c r="D254" s="85"/>
      <c r="E254" s="85"/>
      <c r="F254" s="85"/>
      <c r="G254" s="85"/>
      <c r="H254" s="85"/>
      <c r="I254" s="85"/>
      <c r="J254" s="85"/>
      <c r="K254" s="85"/>
      <c r="L254" s="85"/>
      <c r="M254" s="85"/>
      <c r="N254" s="85"/>
      <c r="O254" s="85"/>
      <c r="P254" s="85"/>
      <c r="Q254" s="85"/>
      <c r="R254" s="85"/>
      <c r="S254" s="85"/>
      <c r="T254" s="169"/>
      <c r="U254" s="91"/>
      <c r="V254" s="85"/>
      <c r="W254" s="85"/>
      <c r="X254" s="169"/>
      <c r="Y254" s="85"/>
      <c r="Z254" s="85"/>
      <c r="AA254" s="85"/>
      <c r="AB254" s="85"/>
      <c r="AC254" s="85"/>
      <c r="AD254" s="85"/>
    </row>
    <row r="255" spans="1:30">
      <c r="A255" s="85"/>
      <c r="B255" s="85"/>
      <c r="C255" s="85"/>
      <c r="D255" s="85"/>
      <c r="E255" s="85"/>
      <c r="F255" s="85"/>
      <c r="G255" s="85"/>
      <c r="H255" s="85"/>
      <c r="I255" s="85"/>
      <c r="J255" s="85"/>
      <c r="K255" s="85"/>
      <c r="L255" s="85"/>
      <c r="M255" s="85"/>
      <c r="N255" s="85"/>
      <c r="O255" s="85"/>
      <c r="P255" s="85"/>
      <c r="Q255" s="85"/>
      <c r="R255" s="85"/>
      <c r="S255" s="85"/>
      <c r="T255" s="169"/>
      <c r="U255" s="91"/>
      <c r="V255" s="85"/>
      <c r="W255" s="85"/>
      <c r="X255" s="169"/>
      <c r="Y255" s="85"/>
      <c r="Z255" s="85"/>
      <c r="AA255" s="85"/>
      <c r="AB255" s="85"/>
      <c r="AC255" s="85"/>
      <c r="AD255" s="85"/>
    </row>
    <row r="256" spans="1:30">
      <c r="A256" s="85"/>
      <c r="B256" s="85"/>
      <c r="C256" s="85"/>
      <c r="D256" s="85"/>
      <c r="E256" s="85"/>
      <c r="F256" s="85"/>
      <c r="G256" s="85"/>
      <c r="H256" s="85"/>
      <c r="I256" s="85"/>
      <c r="J256" s="85"/>
      <c r="K256" s="85"/>
      <c r="L256" s="85"/>
      <c r="M256" s="85"/>
      <c r="N256" s="85"/>
      <c r="O256" s="85"/>
      <c r="P256" s="85"/>
      <c r="Q256" s="85"/>
      <c r="R256" s="85"/>
      <c r="S256" s="85"/>
      <c r="T256" s="169"/>
      <c r="U256" s="91"/>
      <c r="V256" s="85"/>
      <c r="W256" s="85"/>
      <c r="X256" s="169"/>
      <c r="Y256" s="85"/>
      <c r="Z256" s="85"/>
      <c r="AA256" s="85"/>
      <c r="AB256" s="85"/>
      <c r="AC256" s="85"/>
      <c r="AD256" s="85"/>
    </row>
    <row r="257" spans="1:30">
      <c r="A257" s="85"/>
      <c r="B257" s="85"/>
      <c r="C257" s="85"/>
      <c r="D257" s="85"/>
      <c r="E257" s="85"/>
      <c r="F257" s="85"/>
      <c r="G257" s="85"/>
      <c r="H257" s="85"/>
      <c r="I257" s="85"/>
      <c r="J257" s="85"/>
      <c r="K257" s="85"/>
      <c r="L257" s="85"/>
      <c r="M257" s="85"/>
      <c r="N257" s="85"/>
      <c r="O257" s="85"/>
      <c r="P257" s="85"/>
      <c r="Q257" s="85"/>
      <c r="R257" s="85"/>
      <c r="S257" s="85"/>
      <c r="T257" s="169"/>
      <c r="U257" s="91"/>
      <c r="V257" s="85"/>
      <c r="W257" s="85"/>
      <c r="X257" s="169"/>
      <c r="Y257" s="85"/>
      <c r="Z257" s="85"/>
      <c r="AA257" s="85"/>
      <c r="AB257" s="85"/>
      <c r="AC257" s="85"/>
      <c r="AD257" s="85"/>
    </row>
    <row r="258" spans="1:30">
      <c r="A258" s="85"/>
      <c r="B258" s="85"/>
      <c r="C258" s="85"/>
      <c r="D258" s="85"/>
      <c r="E258" s="85"/>
      <c r="F258" s="85"/>
      <c r="G258" s="85"/>
      <c r="H258" s="85"/>
      <c r="I258" s="85"/>
      <c r="J258" s="85"/>
      <c r="K258" s="85"/>
      <c r="L258" s="85"/>
      <c r="M258" s="85"/>
      <c r="N258" s="85"/>
      <c r="O258" s="85"/>
      <c r="P258" s="85"/>
      <c r="Q258" s="85"/>
      <c r="R258" s="85"/>
      <c r="S258" s="85"/>
      <c r="T258" s="169"/>
      <c r="U258" s="91"/>
      <c r="V258" s="85"/>
      <c r="W258" s="85"/>
      <c r="X258" s="169"/>
      <c r="Y258" s="85"/>
      <c r="Z258" s="85"/>
      <c r="AA258" s="85"/>
      <c r="AB258" s="85"/>
      <c r="AC258" s="85"/>
      <c r="AD258" s="85"/>
    </row>
    <row r="259" spans="1:30">
      <c r="A259" s="85"/>
      <c r="B259" s="85"/>
      <c r="C259" s="85"/>
      <c r="D259" s="85"/>
      <c r="E259" s="85"/>
      <c r="F259" s="85"/>
      <c r="G259" s="85"/>
      <c r="H259" s="85"/>
      <c r="I259" s="85"/>
      <c r="J259" s="85"/>
      <c r="K259" s="85"/>
      <c r="L259" s="85"/>
      <c r="M259" s="85"/>
      <c r="N259" s="85"/>
      <c r="O259" s="85"/>
      <c r="P259" s="85"/>
      <c r="Q259" s="85"/>
      <c r="R259" s="85"/>
      <c r="S259" s="85"/>
      <c r="T259" s="169"/>
      <c r="U259" s="91"/>
      <c r="V259" s="85"/>
      <c r="W259" s="85"/>
      <c r="X259" s="169"/>
      <c r="Y259" s="85"/>
      <c r="Z259" s="85"/>
      <c r="AA259" s="85"/>
      <c r="AB259" s="85"/>
      <c r="AC259" s="85"/>
      <c r="AD259" s="85"/>
    </row>
    <row r="260" spans="1:30">
      <c r="A260" s="85"/>
      <c r="B260" s="85"/>
      <c r="C260" s="85"/>
      <c r="D260" s="85"/>
      <c r="E260" s="85"/>
      <c r="F260" s="85"/>
      <c r="G260" s="85"/>
      <c r="H260" s="85"/>
      <c r="I260" s="85"/>
      <c r="J260" s="85"/>
      <c r="K260" s="85"/>
      <c r="L260" s="85"/>
      <c r="M260" s="85"/>
      <c r="N260" s="85"/>
      <c r="O260" s="85"/>
      <c r="P260" s="85"/>
      <c r="Q260" s="85"/>
      <c r="R260" s="85"/>
      <c r="S260" s="85"/>
      <c r="T260" s="169"/>
      <c r="U260" s="91"/>
      <c r="V260" s="85"/>
      <c r="W260" s="85"/>
      <c r="X260" s="169"/>
      <c r="Y260" s="85"/>
      <c r="Z260" s="85"/>
      <c r="AA260" s="85"/>
      <c r="AB260" s="85"/>
      <c r="AC260" s="85"/>
      <c r="AD260" s="85"/>
    </row>
    <row r="261" spans="1:30">
      <c r="A261" s="85"/>
      <c r="B261" s="85"/>
      <c r="C261" s="85"/>
      <c r="D261" s="85"/>
      <c r="E261" s="85"/>
      <c r="F261" s="85"/>
      <c r="G261" s="85"/>
      <c r="H261" s="85"/>
      <c r="I261" s="85"/>
      <c r="J261" s="85"/>
      <c r="K261" s="85"/>
      <c r="L261" s="85"/>
      <c r="M261" s="85"/>
      <c r="N261" s="85"/>
      <c r="O261" s="85"/>
      <c r="P261" s="85"/>
      <c r="Q261" s="85"/>
      <c r="R261" s="85"/>
      <c r="S261" s="85"/>
      <c r="T261" s="169"/>
      <c r="U261" s="91"/>
      <c r="V261" s="85"/>
      <c r="W261" s="85"/>
      <c r="X261" s="169"/>
      <c r="Y261" s="85"/>
      <c r="Z261" s="85"/>
      <c r="AA261" s="85"/>
      <c r="AB261" s="85"/>
      <c r="AC261" s="85"/>
      <c r="AD261" s="85"/>
    </row>
    <row r="262" spans="1:30">
      <c r="A262" s="85"/>
      <c r="B262" s="85"/>
      <c r="C262" s="85"/>
      <c r="D262" s="85"/>
      <c r="E262" s="85"/>
      <c r="F262" s="85"/>
      <c r="G262" s="85"/>
      <c r="H262" s="85"/>
      <c r="I262" s="85"/>
      <c r="J262" s="85"/>
      <c r="K262" s="85"/>
      <c r="L262" s="85"/>
      <c r="M262" s="85"/>
      <c r="N262" s="85"/>
      <c r="O262" s="85"/>
      <c r="P262" s="85"/>
      <c r="Q262" s="85"/>
      <c r="R262" s="85"/>
      <c r="S262" s="85"/>
      <c r="T262" s="169"/>
      <c r="U262" s="91"/>
      <c r="V262" s="85"/>
      <c r="W262" s="85"/>
      <c r="X262" s="169"/>
      <c r="Y262" s="85"/>
      <c r="Z262" s="85"/>
      <c r="AA262" s="85"/>
      <c r="AB262" s="85"/>
      <c r="AC262" s="85"/>
      <c r="AD262" s="85"/>
    </row>
    <row r="263" spans="1:30">
      <c r="A263" s="85"/>
      <c r="B263" s="85"/>
      <c r="C263" s="85"/>
      <c r="D263" s="85"/>
      <c r="E263" s="85"/>
      <c r="F263" s="85"/>
      <c r="G263" s="85"/>
      <c r="H263" s="85"/>
      <c r="I263" s="85"/>
      <c r="J263" s="85"/>
      <c r="K263" s="85"/>
      <c r="L263" s="85"/>
      <c r="M263" s="85"/>
      <c r="N263" s="85"/>
      <c r="O263" s="85"/>
      <c r="P263" s="85"/>
      <c r="Q263" s="85"/>
      <c r="R263" s="85"/>
      <c r="S263" s="85"/>
      <c r="T263" s="169"/>
      <c r="U263" s="91"/>
      <c r="V263" s="85"/>
      <c r="W263" s="85"/>
      <c r="X263" s="169"/>
      <c r="Y263" s="85"/>
      <c r="Z263" s="85"/>
      <c r="AA263" s="85"/>
      <c r="AB263" s="85"/>
      <c r="AC263" s="85"/>
      <c r="AD263" s="85"/>
    </row>
    <row r="264" spans="1:30">
      <c r="A264" s="85"/>
      <c r="B264" s="85"/>
      <c r="C264" s="85"/>
      <c r="D264" s="85"/>
      <c r="E264" s="85"/>
      <c r="F264" s="85"/>
      <c r="G264" s="85"/>
      <c r="H264" s="85"/>
      <c r="I264" s="85"/>
      <c r="J264" s="85"/>
      <c r="K264" s="85"/>
      <c r="L264" s="85"/>
      <c r="M264" s="85"/>
      <c r="N264" s="85"/>
      <c r="O264" s="85"/>
      <c r="P264" s="85"/>
      <c r="Q264" s="85"/>
      <c r="R264" s="85"/>
      <c r="S264" s="85"/>
      <c r="T264" s="169"/>
      <c r="U264" s="91"/>
      <c r="V264" s="85"/>
      <c r="W264" s="85"/>
      <c r="X264" s="169"/>
      <c r="Y264" s="85"/>
      <c r="Z264" s="85"/>
      <c r="AA264" s="85"/>
      <c r="AB264" s="85"/>
      <c r="AC264" s="85"/>
      <c r="AD264" s="85"/>
    </row>
    <row r="265" spans="1:30">
      <c r="A265" s="85"/>
      <c r="B265" s="85"/>
      <c r="C265" s="85"/>
      <c r="D265" s="85"/>
      <c r="E265" s="85"/>
      <c r="F265" s="85"/>
      <c r="G265" s="85"/>
      <c r="H265" s="85"/>
      <c r="I265" s="85"/>
      <c r="J265" s="85"/>
      <c r="K265" s="85"/>
      <c r="L265" s="85"/>
      <c r="M265" s="85"/>
      <c r="N265" s="85"/>
      <c r="O265" s="85"/>
      <c r="P265" s="85"/>
      <c r="Q265" s="85"/>
      <c r="R265" s="85"/>
      <c r="S265" s="85"/>
      <c r="T265" s="169"/>
      <c r="U265" s="91"/>
      <c r="V265" s="85"/>
      <c r="W265" s="85"/>
      <c r="X265" s="169"/>
      <c r="Y265" s="85"/>
      <c r="Z265" s="85"/>
      <c r="AA265" s="85"/>
      <c r="AB265" s="85"/>
      <c r="AC265" s="85"/>
      <c r="AD265" s="85"/>
    </row>
    <row r="266" spans="1:30">
      <c r="A266" s="85"/>
      <c r="B266" s="85"/>
      <c r="C266" s="85"/>
      <c r="D266" s="85"/>
      <c r="E266" s="85"/>
      <c r="F266" s="85"/>
      <c r="G266" s="85"/>
      <c r="H266" s="85"/>
      <c r="I266" s="85"/>
      <c r="J266" s="85"/>
      <c r="K266" s="85"/>
      <c r="L266" s="85"/>
      <c r="M266" s="85"/>
      <c r="N266" s="85"/>
      <c r="O266" s="85"/>
      <c r="P266" s="85"/>
      <c r="Q266" s="85"/>
      <c r="R266" s="85"/>
      <c r="S266" s="85"/>
      <c r="T266" s="169"/>
      <c r="U266" s="91"/>
      <c r="V266" s="85"/>
      <c r="W266" s="85"/>
      <c r="X266" s="169"/>
      <c r="Y266" s="85"/>
      <c r="Z266" s="85"/>
      <c r="AA266" s="85"/>
      <c r="AB266" s="85"/>
      <c r="AC266" s="85"/>
      <c r="AD266" s="85"/>
    </row>
    <row r="267" spans="1:30">
      <c r="A267" s="85"/>
      <c r="B267" s="85"/>
      <c r="C267" s="85"/>
      <c r="D267" s="85"/>
      <c r="E267" s="85"/>
      <c r="F267" s="85"/>
      <c r="G267" s="85"/>
      <c r="H267" s="85"/>
      <c r="I267" s="85"/>
      <c r="J267" s="85"/>
      <c r="K267" s="85"/>
      <c r="L267" s="85"/>
      <c r="M267" s="85"/>
      <c r="N267" s="85"/>
      <c r="O267" s="85"/>
      <c r="P267" s="85"/>
      <c r="Q267" s="85"/>
      <c r="R267" s="85"/>
      <c r="S267" s="85"/>
      <c r="T267" s="169"/>
      <c r="U267" s="91"/>
      <c r="V267" s="85"/>
      <c r="W267" s="85"/>
      <c r="X267" s="169"/>
      <c r="Y267" s="85"/>
      <c r="Z267" s="85"/>
      <c r="AA267" s="85"/>
      <c r="AB267" s="85"/>
      <c r="AC267" s="85"/>
      <c r="AD267" s="85"/>
    </row>
    <row r="268" spans="1:30">
      <c r="A268" s="85"/>
      <c r="B268" s="85"/>
      <c r="C268" s="85"/>
      <c r="D268" s="85"/>
      <c r="E268" s="85"/>
      <c r="F268" s="85"/>
      <c r="G268" s="85"/>
      <c r="H268" s="85"/>
      <c r="I268" s="85"/>
      <c r="J268" s="85"/>
      <c r="K268" s="85"/>
      <c r="L268" s="85"/>
      <c r="M268" s="85"/>
      <c r="N268" s="85"/>
      <c r="O268" s="85"/>
      <c r="P268" s="85"/>
      <c r="Q268" s="85"/>
      <c r="R268" s="85"/>
      <c r="S268" s="85"/>
      <c r="T268" s="169"/>
      <c r="U268" s="91"/>
      <c r="V268" s="85"/>
      <c r="W268" s="85"/>
      <c r="X268" s="169"/>
      <c r="Y268" s="85"/>
      <c r="Z268" s="85"/>
      <c r="AA268" s="85"/>
      <c r="AB268" s="85"/>
      <c r="AC268" s="85"/>
      <c r="AD268" s="85"/>
    </row>
    <row r="269" spans="1:30">
      <c r="A269" s="85"/>
      <c r="B269" s="85"/>
      <c r="C269" s="85"/>
      <c r="D269" s="85"/>
      <c r="E269" s="85"/>
      <c r="F269" s="85"/>
      <c r="G269" s="85"/>
      <c r="H269" s="85"/>
      <c r="I269" s="85"/>
      <c r="J269" s="85"/>
      <c r="K269" s="85"/>
      <c r="L269" s="85"/>
      <c r="M269" s="85"/>
      <c r="N269" s="85"/>
      <c r="O269" s="85"/>
      <c r="P269" s="85"/>
      <c r="Q269" s="85"/>
      <c r="R269" s="85"/>
      <c r="S269" s="85"/>
      <c r="T269" s="169"/>
      <c r="U269" s="91"/>
      <c r="V269" s="85"/>
      <c r="W269" s="85"/>
      <c r="X269" s="169"/>
      <c r="Y269" s="85"/>
      <c r="Z269" s="85"/>
      <c r="AA269" s="85"/>
      <c r="AB269" s="85"/>
      <c r="AC269" s="85"/>
      <c r="AD269" s="85"/>
    </row>
    <row r="270" spans="1:30">
      <c r="A270" s="85"/>
      <c r="B270" s="85"/>
      <c r="C270" s="85"/>
      <c r="D270" s="85"/>
      <c r="E270" s="85"/>
      <c r="F270" s="85"/>
      <c r="G270" s="85"/>
      <c r="H270" s="85"/>
      <c r="I270" s="85"/>
      <c r="J270" s="85"/>
      <c r="K270" s="85"/>
      <c r="L270" s="85"/>
      <c r="M270" s="85"/>
      <c r="N270" s="85"/>
      <c r="O270" s="85"/>
      <c r="P270" s="85"/>
      <c r="Q270" s="85"/>
      <c r="R270" s="85"/>
      <c r="S270" s="85"/>
      <c r="T270" s="169"/>
      <c r="U270" s="91"/>
      <c r="V270" s="85"/>
      <c r="W270" s="85"/>
      <c r="X270" s="169"/>
      <c r="Y270" s="85"/>
      <c r="Z270" s="85"/>
      <c r="AA270" s="85"/>
      <c r="AB270" s="85"/>
      <c r="AC270" s="85"/>
      <c r="AD270" s="85"/>
    </row>
    <row r="271" spans="1:30">
      <c r="A271" s="85"/>
      <c r="B271" s="85"/>
      <c r="C271" s="85"/>
      <c r="D271" s="85"/>
      <c r="E271" s="85"/>
      <c r="F271" s="85"/>
      <c r="G271" s="85"/>
      <c r="H271" s="85"/>
      <c r="I271" s="85"/>
      <c r="J271" s="85"/>
      <c r="K271" s="85"/>
      <c r="L271" s="85"/>
      <c r="M271" s="85"/>
      <c r="N271" s="85"/>
      <c r="O271" s="85"/>
      <c r="P271" s="85"/>
      <c r="Q271" s="85"/>
      <c r="R271" s="85"/>
      <c r="S271" s="85"/>
      <c r="T271" s="169"/>
      <c r="U271" s="91"/>
      <c r="V271" s="85"/>
      <c r="W271" s="85"/>
      <c r="X271" s="169"/>
      <c r="Y271" s="85"/>
      <c r="Z271" s="85"/>
      <c r="AA271" s="85"/>
      <c r="AB271" s="85"/>
      <c r="AC271" s="85"/>
      <c r="AD271" s="85"/>
    </row>
    <row r="272" spans="1:30">
      <c r="A272" s="85"/>
      <c r="B272" s="85"/>
      <c r="C272" s="85"/>
      <c r="D272" s="85"/>
      <c r="E272" s="85"/>
      <c r="F272" s="85"/>
      <c r="G272" s="85"/>
      <c r="H272" s="85"/>
      <c r="I272" s="85"/>
      <c r="J272" s="85"/>
      <c r="K272" s="85"/>
      <c r="L272" s="85"/>
      <c r="M272" s="85"/>
      <c r="N272" s="85"/>
      <c r="O272" s="85"/>
      <c r="P272" s="85"/>
      <c r="Q272" s="85"/>
      <c r="R272" s="85"/>
      <c r="S272" s="85"/>
      <c r="T272" s="169"/>
      <c r="U272" s="91"/>
      <c r="V272" s="85"/>
      <c r="W272" s="85"/>
      <c r="X272" s="169"/>
      <c r="Y272" s="85"/>
      <c r="Z272" s="85"/>
      <c r="AA272" s="85"/>
      <c r="AB272" s="85"/>
      <c r="AC272" s="85"/>
      <c r="AD272" s="85"/>
    </row>
    <row r="273" spans="1:30">
      <c r="A273" s="85"/>
      <c r="B273" s="85"/>
      <c r="C273" s="85"/>
      <c r="D273" s="85"/>
      <c r="E273" s="85"/>
      <c r="F273" s="85"/>
      <c r="G273" s="85"/>
      <c r="H273" s="85"/>
      <c r="I273" s="85"/>
      <c r="J273" s="85"/>
      <c r="K273" s="85"/>
      <c r="L273" s="85"/>
      <c r="M273" s="85"/>
      <c r="N273" s="85"/>
      <c r="O273" s="85"/>
      <c r="P273" s="85"/>
      <c r="Q273" s="85"/>
      <c r="R273" s="85"/>
      <c r="S273" s="85"/>
      <c r="T273" s="169"/>
      <c r="U273" s="91"/>
      <c r="V273" s="85"/>
      <c r="W273" s="85"/>
      <c r="X273" s="169"/>
      <c r="Y273" s="85"/>
      <c r="Z273" s="85"/>
      <c r="AA273" s="85"/>
      <c r="AB273" s="85"/>
      <c r="AC273" s="85"/>
      <c r="AD273" s="85"/>
    </row>
    <row r="274" spans="1:30">
      <c r="A274" s="85"/>
      <c r="B274" s="85"/>
      <c r="C274" s="85"/>
      <c r="D274" s="85"/>
      <c r="E274" s="85"/>
      <c r="F274" s="85"/>
      <c r="G274" s="85"/>
      <c r="H274" s="85"/>
      <c r="I274" s="85"/>
      <c r="J274" s="85"/>
      <c r="K274" s="85"/>
      <c r="L274" s="85"/>
      <c r="M274" s="85"/>
      <c r="N274" s="85"/>
      <c r="O274" s="85"/>
      <c r="P274" s="85"/>
      <c r="Q274" s="85"/>
      <c r="R274" s="85"/>
      <c r="S274" s="85"/>
      <c r="T274" s="169"/>
      <c r="U274" s="91"/>
      <c r="V274" s="85"/>
      <c r="W274" s="85"/>
      <c r="X274" s="169"/>
      <c r="Y274" s="85"/>
      <c r="Z274" s="85"/>
      <c r="AA274" s="85"/>
      <c r="AB274" s="85"/>
      <c r="AC274" s="85"/>
      <c r="AD274" s="85"/>
    </row>
    <row r="275" spans="1:30">
      <c r="A275" s="85"/>
      <c r="B275" s="85"/>
      <c r="C275" s="85"/>
      <c r="D275" s="85"/>
      <c r="E275" s="85"/>
      <c r="F275" s="85"/>
      <c r="G275" s="85"/>
      <c r="H275" s="85"/>
      <c r="I275" s="85"/>
      <c r="J275" s="85"/>
      <c r="K275" s="85"/>
      <c r="L275" s="85"/>
      <c r="M275" s="85"/>
      <c r="N275" s="85"/>
      <c r="O275" s="85"/>
      <c r="P275" s="85"/>
      <c r="Q275" s="85"/>
      <c r="R275" s="85"/>
      <c r="S275" s="85"/>
      <c r="T275" s="169"/>
      <c r="U275" s="91"/>
      <c r="V275" s="85"/>
      <c r="W275" s="85"/>
      <c r="X275" s="169"/>
      <c r="Y275" s="85"/>
      <c r="Z275" s="85"/>
      <c r="AA275" s="85"/>
      <c r="AB275" s="85"/>
      <c r="AC275" s="85"/>
      <c r="AD275" s="85"/>
    </row>
    <row r="276" spans="1:30">
      <c r="A276" s="85"/>
      <c r="B276" s="85"/>
      <c r="C276" s="85"/>
      <c r="D276" s="85"/>
      <c r="E276" s="85"/>
      <c r="F276" s="85"/>
      <c r="G276" s="85"/>
      <c r="H276" s="85"/>
      <c r="I276" s="85"/>
      <c r="J276" s="85"/>
      <c r="K276" s="85"/>
      <c r="L276" s="85"/>
      <c r="M276" s="85"/>
      <c r="N276" s="85"/>
      <c r="O276" s="85"/>
      <c r="P276" s="85"/>
      <c r="Q276" s="85"/>
      <c r="R276" s="85"/>
      <c r="S276" s="85"/>
      <c r="T276" s="169"/>
      <c r="U276" s="91"/>
      <c r="V276" s="85"/>
      <c r="W276" s="85"/>
      <c r="X276" s="169"/>
      <c r="Y276" s="85"/>
      <c r="Z276" s="85"/>
      <c r="AA276" s="85"/>
      <c r="AB276" s="85"/>
      <c r="AC276" s="85"/>
      <c r="AD276" s="85"/>
    </row>
    <row r="277" spans="1:30">
      <c r="A277" s="85"/>
      <c r="B277" s="85"/>
      <c r="C277" s="85"/>
      <c r="D277" s="85"/>
      <c r="E277" s="85"/>
      <c r="F277" s="85"/>
      <c r="G277" s="85"/>
      <c r="H277" s="85"/>
      <c r="I277" s="85"/>
      <c r="J277" s="85"/>
      <c r="K277" s="85"/>
      <c r="L277" s="85"/>
      <c r="M277" s="85"/>
      <c r="N277" s="85"/>
      <c r="O277" s="85"/>
      <c r="P277" s="85"/>
      <c r="Q277" s="85"/>
      <c r="R277" s="85"/>
      <c r="S277" s="85"/>
      <c r="T277" s="169"/>
      <c r="U277" s="91"/>
      <c r="V277" s="85"/>
      <c r="W277" s="85"/>
      <c r="X277" s="169"/>
      <c r="Y277" s="85"/>
      <c r="Z277" s="85"/>
      <c r="AA277" s="85"/>
      <c r="AB277" s="85"/>
      <c r="AC277" s="85"/>
      <c r="AD277" s="85"/>
    </row>
    <row r="278" spans="1:30">
      <c r="A278" s="85"/>
      <c r="B278" s="85"/>
      <c r="C278" s="85"/>
      <c r="D278" s="85"/>
      <c r="E278" s="85"/>
      <c r="F278" s="85"/>
      <c r="G278" s="85"/>
      <c r="H278" s="85"/>
      <c r="I278" s="85"/>
      <c r="J278" s="85"/>
      <c r="K278" s="85"/>
      <c r="L278" s="85"/>
      <c r="M278" s="85"/>
      <c r="N278" s="85"/>
      <c r="O278" s="85"/>
      <c r="P278" s="85"/>
      <c r="Q278" s="85"/>
      <c r="R278" s="85"/>
      <c r="S278" s="85"/>
      <c r="T278" s="169"/>
      <c r="U278" s="91"/>
      <c r="V278" s="85"/>
      <c r="W278" s="85"/>
      <c r="X278" s="169"/>
      <c r="Y278" s="85"/>
      <c r="Z278" s="85"/>
      <c r="AA278" s="85"/>
      <c r="AB278" s="85"/>
      <c r="AC278" s="85"/>
      <c r="AD278" s="85"/>
    </row>
    <row r="279" spans="1:30">
      <c r="A279" s="85"/>
      <c r="B279" s="85"/>
      <c r="C279" s="85"/>
      <c r="D279" s="85"/>
      <c r="E279" s="85"/>
      <c r="F279" s="85"/>
      <c r="G279" s="85"/>
      <c r="H279" s="85"/>
      <c r="I279" s="85"/>
      <c r="J279" s="85"/>
      <c r="K279" s="85"/>
      <c r="L279" s="85"/>
      <c r="M279" s="85"/>
      <c r="N279" s="85"/>
      <c r="O279" s="85"/>
      <c r="P279" s="85"/>
      <c r="Q279" s="85"/>
      <c r="R279" s="85"/>
      <c r="S279" s="85"/>
      <c r="T279" s="169"/>
      <c r="U279" s="91"/>
      <c r="V279" s="85"/>
      <c r="W279" s="85"/>
      <c r="X279" s="169"/>
      <c r="Y279" s="85"/>
      <c r="Z279" s="85"/>
      <c r="AA279" s="85"/>
      <c r="AB279" s="85"/>
      <c r="AC279" s="85"/>
      <c r="AD279" s="85"/>
    </row>
    <row r="280" spans="1:30">
      <c r="A280" s="85"/>
      <c r="B280" s="85"/>
      <c r="C280" s="85"/>
      <c r="D280" s="85"/>
      <c r="E280" s="85"/>
      <c r="F280" s="85"/>
      <c r="G280" s="85"/>
      <c r="H280" s="85"/>
      <c r="I280" s="85"/>
      <c r="J280" s="85"/>
      <c r="K280" s="85"/>
      <c r="L280" s="85"/>
      <c r="M280" s="85"/>
      <c r="N280" s="85"/>
      <c r="O280" s="85"/>
      <c r="P280" s="85"/>
      <c r="Q280" s="85"/>
      <c r="R280" s="85"/>
      <c r="S280" s="85"/>
      <c r="T280" s="169"/>
      <c r="U280" s="91"/>
      <c r="V280" s="85"/>
      <c r="W280" s="85"/>
      <c r="X280" s="169"/>
      <c r="Y280" s="85"/>
      <c r="Z280" s="85"/>
      <c r="AA280" s="85"/>
      <c r="AB280" s="85"/>
      <c r="AC280" s="85"/>
      <c r="AD280" s="85"/>
    </row>
    <row r="281" spans="1:30">
      <c r="A281" s="85"/>
      <c r="B281" s="85"/>
      <c r="C281" s="85"/>
      <c r="D281" s="85"/>
      <c r="E281" s="85"/>
      <c r="F281" s="85"/>
      <c r="G281" s="85"/>
      <c r="H281" s="85"/>
      <c r="I281" s="85"/>
      <c r="J281" s="85"/>
      <c r="K281" s="85"/>
      <c r="L281" s="85"/>
      <c r="M281" s="85"/>
      <c r="N281" s="85"/>
      <c r="O281" s="85"/>
      <c r="P281" s="85"/>
      <c r="Q281" s="85"/>
      <c r="R281" s="85"/>
      <c r="S281" s="85"/>
      <c r="T281" s="169"/>
      <c r="U281" s="91"/>
      <c r="V281" s="85"/>
      <c r="W281" s="85"/>
      <c r="X281" s="169"/>
      <c r="Y281" s="85"/>
      <c r="Z281" s="85"/>
      <c r="AA281" s="85"/>
      <c r="AB281" s="85"/>
      <c r="AC281" s="85"/>
      <c r="AD281" s="85"/>
    </row>
    <row r="282" spans="1:30">
      <c r="A282" s="85"/>
      <c r="B282" s="85"/>
      <c r="C282" s="85"/>
      <c r="D282" s="85"/>
      <c r="E282" s="85"/>
      <c r="F282" s="85"/>
      <c r="G282" s="85"/>
      <c r="H282" s="85"/>
      <c r="I282" s="85"/>
      <c r="J282" s="85"/>
      <c r="K282" s="85"/>
      <c r="L282" s="85"/>
      <c r="M282" s="85"/>
      <c r="N282" s="85"/>
      <c r="O282" s="85"/>
      <c r="P282" s="85"/>
      <c r="Q282" s="85"/>
      <c r="R282" s="85"/>
      <c r="S282" s="85"/>
      <c r="T282" s="169"/>
      <c r="U282" s="91"/>
      <c r="V282" s="85"/>
      <c r="W282" s="85"/>
      <c r="X282" s="169"/>
      <c r="Y282" s="85"/>
      <c r="Z282" s="85"/>
      <c r="AA282" s="85"/>
      <c r="AB282" s="85"/>
      <c r="AC282" s="85"/>
      <c r="AD282" s="85"/>
    </row>
    <row r="283" spans="1:30">
      <c r="A283" s="85"/>
      <c r="B283" s="85"/>
      <c r="C283" s="85"/>
      <c r="D283" s="85"/>
      <c r="E283" s="85"/>
      <c r="F283" s="85"/>
      <c r="G283" s="85"/>
      <c r="H283" s="85"/>
      <c r="I283" s="85"/>
      <c r="J283" s="85"/>
      <c r="K283" s="85"/>
      <c r="L283" s="85"/>
      <c r="M283" s="85"/>
      <c r="N283" s="85"/>
      <c r="O283" s="85"/>
      <c r="P283" s="85"/>
      <c r="Q283" s="85"/>
      <c r="R283" s="85"/>
      <c r="S283" s="85"/>
      <c r="T283" s="169"/>
      <c r="U283" s="91"/>
      <c r="V283" s="85"/>
      <c r="W283" s="85"/>
      <c r="X283" s="169"/>
      <c r="Y283" s="85"/>
      <c r="Z283" s="85"/>
      <c r="AA283" s="85"/>
      <c r="AB283" s="85"/>
      <c r="AC283" s="85"/>
      <c r="AD283" s="85"/>
    </row>
    <row r="284" spans="1:30">
      <c r="A284" s="85"/>
      <c r="B284" s="85"/>
      <c r="C284" s="85"/>
      <c r="D284" s="85"/>
      <c r="E284" s="85"/>
      <c r="F284" s="85"/>
      <c r="G284" s="85"/>
      <c r="H284" s="85"/>
      <c r="I284" s="85"/>
      <c r="J284" s="85"/>
      <c r="K284" s="85"/>
      <c r="L284" s="85"/>
      <c r="M284" s="85"/>
      <c r="N284" s="85"/>
      <c r="O284" s="85"/>
      <c r="P284" s="85"/>
      <c r="Q284" s="85"/>
      <c r="R284" s="85"/>
      <c r="S284" s="85"/>
      <c r="T284" s="169"/>
      <c r="U284" s="91"/>
      <c r="V284" s="85"/>
      <c r="W284" s="85"/>
      <c r="X284" s="169"/>
      <c r="Y284" s="85"/>
      <c r="Z284" s="85"/>
      <c r="AA284" s="85"/>
      <c r="AB284" s="85"/>
      <c r="AC284" s="85"/>
      <c r="AD284" s="85"/>
    </row>
    <row r="285" spans="1:30">
      <c r="A285" s="85"/>
      <c r="B285" s="85"/>
      <c r="C285" s="85"/>
      <c r="D285" s="85"/>
      <c r="E285" s="85"/>
      <c r="F285" s="85"/>
      <c r="G285" s="85"/>
      <c r="H285" s="85"/>
      <c r="I285" s="85"/>
      <c r="J285" s="85"/>
      <c r="K285" s="85"/>
      <c r="L285" s="85"/>
      <c r="M285" s="85"/>
      <c r="N285" s="85"/>
      <c r="O285" s="85"/>
      <c r="P285" s="85"/>
      <c r="Q285" s="85"/>
      <c r="R285" s="85"/>
      <c r="S285" s="85"/>
      <c r="T285" s="169"/>
      <c r="U285" s="91"/>
      <c r="V285" s="85"/>
      <c r="W285" s="85"/>
      <c r="X285" s="169"/>
      <c r="Y285" s="85"/>
      <c r="Z285" s="85"/>
      <c r="AA285" s="85"/>
      <c r="AB285" s="85"/>
      <c r="AC285" s="85"/>
      <c r="AD285" s="85"/>
    </row>
    <row r="286" spans="1:30">
      <c r="A286" s="85"/>
      <c r="B286" s="85"/>
      <c r="C286" s="85"/>
      <c r="D286" s="85"/>
      <c r="E286" s="85"/>
      <c r="F286" s="85"/>
      <c r="G286" s="85"/>
      <c r="H286" s="85"/>
      <c r="I286" s="85"/>
      <c r="J286" s="85"/>
      <c r="K286" s="85"/>
      <c r="L286" s="85"/>
      <c r="M286" s="85"/>
      <c r="N286" s="85"/>
      <c r="O286" s="85"/>
      <c r="P286" s="85"/>
      <c r="Q286" s="85"/>
      <c r="R286" s="85"/>
      <c r="S286" s="85"/>
      <c r="T286" s="169"/>
      <c r="U286" s="91"/>
      <c r="V286" s="85"/>
      <c r="W286" s="85"/>
      <c r="X286" s="169"/>
      <c r="Y286" s="85"/>
      <c r="Z286" s="85"/>
      <c r="AA286" s="85"/>
      <c r="AB286" s="85"/>
      <c r="AC286" s="85"/>
      <c r="AD286" s="85"/>
    </row>
    <row r="287" spans="1:30">
      <c r="A287" s="85"/>
      <c r="B287" s="85"/>
      <c r="C287" s="85"/>
      <c r="D287" s="85"/>
      <c r="E287" s="85"/>
      <c r="F287" s="85"/>
      <c r="G287" s="85"/>
      <c r="H287" s="85"/>
      <c r="I287" s="85"/>
      <c r="J287" s="85"/>
      <c r="K287" s="85"/>
      <c r="L287" s="85"/>
      <c r="M287" s="85"/>
      <c r="N287" s="85"/>
      <c r="O287" s="85"/>
      <c r="P287" s="85"/>
      <c r="Q287" s="85"/>
      <c r="R287" s="85"/>
      <c r="S287" s="85"/>
      <c r="T287" s="169"/>
      <c r="U287" s="91"/>
      <c r="V287" s="85"/>
      <c r="W287" s="85"/>
      <c r="X287" s="169"/>
      <c r="Y287" s="85"/>
      <c r="Z287" s="85"/>
      <c r="AA287" s="85"/>
      <c r="AB287" s="85"/>
      <c r="AC287" s="85"/>
      <c r="AD287" s="85"/>
    </row>
    <row r="288" spans="1:30">
      <c r="A288" s="85"/>
      <c r="B288" s="85"/>
      <c r="C288" s="85"/>
      <c r="D288" s="85"/>
      <c r="E288" s="85"/>
      <c r="F288" s="85"/>
      <c r="G288" s="85"/>
      <c r="H288" s="85"/>
      <c r="I288" s="85"/>
      <c r="J288" s="85"/>
      <c r="K288" s="85"/>
      <c r="L288" s="85"/>
      <c r="M288" s="85"/>
      <c r="N288" s="85"/>
      <c r="O288" s="85"/>
      <c r="P288" s="85"/>
      <c r="Q288" s="85"/>
      <c r="R288" s="85"/>
      <c r="S288" s="85"/>
      <c r="T288" s="169"/>
      <c r="U288" s="91"/>
      <c r="V288" s="85"/>
      <c r="W288" s="85"/>
      <c r="X288" s="169"/>
      <c r="Y288" s="85"/>
      <c r="Z288" s="85"/>
      <c r="AA288" s="85"/>
      <c r="AB288" s="85"/>
      <c r="AC288" s="85"/>
      <c r="AD288" s="85"/>
    </row>
    <row r="289" spans="1:30">
      <c r="A289" s="85"/>
      <c r="B289" s="85"/>
      <c r="C289" s="85"/>
      <c r="D289" s="85"/>
      <c r="E289" s="85"/>
      <c r="F289" s="85"/>
      <c r="G289" s="85"/>
      <c r="H289" s="85"/>
      <c r="I289" s="85"/>
      <c r="J289" s="85"/>
      <c r="K289" s="85"/>
      <c r="L289" s="85"/>
      <c r="M289" s="85"/>
      <c r="N289" s="85"/>
      <c r="O289" s="85"/>
      <c r="P289" s="85"/>
      <c r="Q289" s="85"/>
      <c r="R289" s="85"/>
      <c r="S289" s="85"/>
      <c r="T289" s="169"/>
      <c r="U289" s="91"/>
      <c r="V289" s="85"/>
      <c r="W289" s="85"/>
      <c r="X289" s="169"/>
      <c r="Y289" s="85"/>
      <c r="Z289" s="85"/>
      <c r="AA289" s="85"/>
      <c r="AB289" s="85"/>
      <c r="AC289" s="85"/>
      <c r="AD289" s="85"/>
    </row>
    <row r="290" spans="1:30">
      <c r="A290" s="85"/>
      <c r="B290" s="85"/>
      <c r="C290" s="85"/>
      <c r="D290" s="85"/>
      <c r="E290" s="85"/>
      <c r="F290" s="85"/>
      <c r="G290" s="85"/>
      <c r="H290" s="85"/>
      <c r="I290" s="85"/>
      <c r="J290" s="85"/>
      <c r="K290" s="85"/>
      <c r="L290" s="85"/>
      <c r="M290" s="85"/>
      <c r="N290" s="85"/>
      <c r="O290" s="85"/>
      <c r="P290" s="85"/>
      <c r="Q290" s="85"/>
      <c r="R290" s="85"/>
      <c r="S290" s="85"/>
      <c r="T290" s="169"/>
      <c r="U290" s="91"/>
      <c r="V290" s="85"/>
      <c r="W290" s="85"/>
      <c r="X290" s="169"/>
      <c r="Y290" s="85"/>
      <c r="Z290" s="85"/>
      <c r="AA290" s="85"/>
      <c r="AB290" s="85"/>
      <c r="AC290" s="85"/>
      <c r="AD290" s="85"/>
    </row>
    <row r="291" spans="1:30">
      <c r="A291" s="85"/>
      <c r="B291" s="85"/>
      <c r="C291" s="85"/>
      <c r="D291" s="85"/>
      <c r="E291" s="85"/>
      <c r="F291" s="85"/>
      <c r="G291" s="85"/>
      <c r="H291" s="85"/>
      <c r="I291" s="85"/>
      <c r="J291" s="85"/>
      <c r="K291" s="85"/>
      <c r="L291" s="85"/>
      <c r="M291" s="85"/>
      <c r="N291" s="85"/>
      <c r="O291" s="85"/>
      <c r="P291" s="85"/>
      <c r="Q291" s="85"/>
      <c r="R291" s="85"/>
      <c r="S291" s="85"/>
      <c r="T291" s="169"/>
      <c r="U291" s="91"/>
      <c r="V291" s="85"/>
      <c r="W291" s="85"/>
      <c r="X291" s="169"/>
      <c r="Y291" s="85"/>
      <c r="Z291" s="85"/>
      <c r="AA291" s="85"/>
      <c r="AB291" s="85"/>
      <c r="AC291" s="85"/>
      <c r="AD291" s="85"/>
    </row>
    <row r="292" spans="1:30">
      <c r="A292" s="85"/>
      <c r="B292" s="85"/>
      <c r="C292" s="85"/>
      <c r="D292" s="85"/>
      <c r="E292" s="85"/>
      <c r="F292" s="85"/>
      <c r="G292" s="85"/>
      <c r="H292" s="85"/>
      <c r="I292" s="85"/>
      <c r="J292" s="85"/>
      <c r="K292" s="85"/>
      <c r="L292" s="85"/>
      <c r="M292" s="85"/>
      <c r="N292" s="85"/>
      <c r="O292" s="85"/>
      <c r="P292" s="85"/>
      <c r="Q292" s="85"/>
      <c r="R292" s="85"/>
      <c r="S292" s="85"/>
      <c r="T292" s="169"/>
      <c r="U292" s="91"/>
      <c r="V292" s="85"/>
      <c r="W292" s="85"/>
      <c r="X292" s="169"/>
      <c r="Y292" s="85"/>
      <c r="Z292" s="85"/>
      <c r="AA292" s="85"/>
      <c r="AB292" s="85"/>
      <c r="AC292" s="85"/>
      <c r="AD292" s="85"/>
    </row>
    <row r="293" spans="1:30">
      <c r="A293" s="85"/>
      <c r="B293" s="85"/>
      <c r="C293" s="85"/>
      <c r="D293" s="85"/>
      <c r="E293" s="85"/>
      <c r="F293" s="85"/>
      <c r="G293" s="85"/>
      <c r="H293" s="85"/>
      <c r="I293" s="85"/>
      <c r="J293" s="85"/>
      <c r="K293" s="85"/>
      <c r="L293" s="85"/>
      <c r="M293" s="85"/>
      <c r="N293" s="85"/>
      <c r="O293" s="85"/>
      <c r="P293" s="85"/>
      <c r="Q293" s="85"/>
      <c r="R293" s="85"/>
      <c r="S293" s="85"/>
      <c r="T293" s="169"/>
      <c r="U293" s="91"/>
      <c r="V293" s="85"/>
      <c r="W293" s="85"/>
      <c r="X293" s="169"/>
      <c r="Y293" s="85"/>
      <c r="Z293" s="85"/>
      <c r="AA293" s="85"/>
      <c r="AB293" s="85"/>
      <c r="AC293" s="85"/>
      <c r="AD293" s="85"/>
    </row>
    <row r="294" spans="1:30">
      <c r="A294" s="85"/>
      <c r="B294" s="85"/>
      <c r="C294" s="85"/>
      <c r="D294" s="85"/>
      <c r="E294" s="85"/>
      <c r="F294" s="85"/>
      <c r="G294" s="85"/>
      <c r="H294" s="85"/>
      <c r="I294" s="85"/>
      <c r="J294" s="85"/>
      <c r="K294" s="85"/>
      <c r="L294" s="85"/>
      <c r="M294" s="85"/>
      <c r="N294" s="85"/>
      <c r="O294" s="85"/>
      <c r="P294" s="85"/>
      <c r="Q294" s="85"/>
      <c r="R294" s="85"/>
      <c r="S294" s="85"/>
      <c r="T294" s="169"/>
      <c r="U294" s="91"/>
      <c r="V294" s="85"/>
      <c r="W294" s="85"/>
      <c r="X294" s="169"/>
      <c r="Y294" s="85"/>
      <c r="Z294" s="85"/>
      <c r="AA294" s="85"/>
      <c r="AB294" s="85"/>
      <c r="AC294" s="85"/>
      <c r="AD294" s="85"/>
    </row>
    <row r="295" spans="1:30">
      <c r="A295" s="85"/>
      <c r="B295" s="85"/>
      <c r="C295" s="85"/>
      <c r="D295" s="85"/>
      <c r="E295" s="85"/>
      <c r="F295" s="85"/>
      <c r="G295" s="85"/>
      <c r="H295" s="85"/>
      <c r="I295" s="85"/>
      <c r="J295" s="85"/>
      <c r="K295" s="85"/>
      <c r="L295" s="85"/>
      <c r="M295" s="85"/>
      <c r="N295" s="85"/>
      <c r="O295" s="85"/>
      <c r="P295" s="85"/>
      <c r="Q295" s="85"/>
      <c r="R295" s="85"/>
      <c r="S295" s="85"/>
      <c r="T295" s="169"/>
      <c r="U295" s="91"/>
      <c r="V295" s="85"/>
      <c r="W295" s="85"/>
      <c r="X295" s="169"/>
      <c r="Y295" s="85"/>
      <c r="Z295" s="85"/>
      <c r="AA295" s="85"/>
      <c r="AB295" s="85"/>
      <c r="AC295" s="85"/>
      <c r="AD295" s="85"/>
    </row>
    <row r="296" spans="1:30">
      <c r="A296" s="85"/>
      <c r="B296" s="85"/>
      <c r="C296" s="85"/>
      <c r="D296" s="85"/>
      <c r="E296" s="85"/>
      <c r="F296" s="85"/>
      <c r="G296" s="85"/>
      <c r="H296" s="85"/>
      <c r="I296" s="85"/>
      <c r="J296" s="85"/>
      <c r="K296" s="85"/>
      <c r="L296" s="85"/>
      <c r="M296" s="85"/>
      <c r="N296" s="85"/>
      <c r="O296" s="85"/>
      <c r="P296" s="85"/>
      <c r="Q296" s="85"/>
      <c r="R296" s="85"/>
      <c r="S296" s="85"/>
      <c r="T296" s="169"/>
      <c r="U296" s="91"/>
      <c r="V296" s="85"/>
      <c r="W296" s="85"/>
      <c r="X296" s="169"/>
      <c r="Y296" s="85"/>
      <c r="Z296" s="85"/>
      <c r="AA296" s="85"/>
      <c r="AB296" s="85"/>
      <c r="AC296" s="85"/>
      <c r="AD296" s="85"/>
    </row>
    <row r="297" spans="1:30">
      <c r="A297" s="85"/>
      <c r="B297" s="85"/>
      <c r="C297" s="85"/>
      <c r="D297" s="85"/>
      <c r="E297" s="85"/>
      <c r="F297" s="85"/>
      <c r="G297" s="85"/>
      <c r="H297" s="85"/>
      <c r="I297" s="85"/>
      <c r="J297" s="85"/>
      <c r="K297" s="85"/>
      <c r="L297" s="85"/>
      <c r="M297" s="85"/>
      <c r="N297" s="85"/>
      <c r="O297" s="85"/>
      <c r="P297" s="85"/>
      <c r="Q297" s="85"/>
      <c r="R297" s="85"/>
      <c r="S297" s="85"/>
      <c r="T297" s="169"/>
      <c r="U297" s="91"/>
      <c r="V297" s="85"/>
      <c r="W297" s="85"/>
      <c r="X297" s="169"/>
      <c r="Y297" s="85"/>
      <c r="Z297" s="85"/>
      <c r="AA297" s="85"/>
      <c r="AB297" s="85"/>
      <c r="AC297" s="85"/>
      <c r="AD297" s="85"/>
    </row>
    <row r="298" spans="1:30">
      <c r="A298" s="85"/>
      <c r="B298" s="85"/>
      <c r="C298" s="85"/>
      <c r="D298" s="85"/>
      <c r="E298" s="85"/>
      <c r="F298" s="85"/>
      <c r="G298" s="85"/>
      <c r="H298" s="85"/>
      <c r="I298" s="85"/>
      <c r="J298" s="85"/>
      <c r="K298" s="85"/>
      <c r="L298" s="85"/>
      <c r="M298" s="85"/>
      <c r="N298" s="85"/>
      <c r="O298" s="85"/>
      <c r="P298" s="85"/>
      <c r="Q298" s="85"/>
      <c r="R298" s="85"/>
      <c r="S298" s="85"/>
      <c r="T298" s="169"/>
      <c r="U298" s="91"/>
      <c r="V298" s="85"/>
      <c r="W298" s="85"/>
      <c r="X298" s="169"/>
      <c r="Y298" s="85"/>
      <c r="Z298" s="85"/>
      <c r="AA298" s="85"/>
      <c r="AB298" s="85"/>
      <c r="AC298" s="85"/>
      <c r="AD298" s="85"/>
    </row>
    <row r="299" spans="1:30">
      <c r="A299" s="85"/>
      <c r="B299" s="85"/>
      <c r="C299" s="85"/>
      <c r="D299" s="85"/>
      <c r="E299" s="85"/>
      <c r="F299" s="85"/>
      <c r="G299" s="85"/>
      <c r="H299" s="85"/>
      <c r="I299" s="85"/>
      <c r="J299" s="85"/>
      <c r="K299" s="85"/>
      <c r="L299" s="85"/>
      <c r="M299" s="85"/>
      <c r="N299" s="85"/>
      <c r="O299" s="85"/>
      <c r="P299" s="85"/>
      <c r="Q299" s="85"/>
      <c r="R299" s="85"/>
      <c r="S299" s="85"/>
      <c r="T299" s="169"/>
      <c r="U299" s="91"/>
      <c r="V299" s="85"/>
      <c r="W299" s="85"/>
      <c r="X299" s="169"/>
      <c r="Y299" s="85"/>
      <c r="Z299" s="85"/>
      <c r="AA299" s="85"/>
      <c r="AB299" s="85"/>
      <c r="AC299" s="85"/>
      <c r="AD299" s="85"/>
    </row>
    <row r="300" spans="1:30">
      <c r="A300" s="85"/>
      <c r="B300" s="85"/>
      <c r="C300" s="85"/>
      <c r="D300" s="85"/>
      <c r="E300" s="85"/>
      <c r="F300" s="85"/>
      <c r="G300" s="85"/>
      <c r="H300" s="85"/>
      <c r="I300" s="85"/>
      <c r="J300" s="85"/>
      <c r="K300" s="85"/>
      <c r="L300" s="85"/>
      <c r="M300" s="85"/>
      <c r="N300" s="85"/>
      <c r="O300" s="85"/>
      <c r="P300" s="85"/>
      <c r="Q300" s="85"/>
      <c r="R300" s="85"/>
      <c r="S300" s="85"/>
      <c r="T300" s="169"/>
      <c r="U300" s="91"/>
      <c r="V300" s="85"/>
      <c r="W300" s="85"/>
      <c r="X300" s="169"/>
      <c r="Y300" s="85"/>
      <c r="Z300" s="85"/>
      <c r="AA300" s="85"/>
      <c r="AB300" s="85"/>
      <c r="AC300" s="85"/>
      <c r="AD300" s="85"/>
    </row>
    <row r="301" spans="1:30">
      <c r="A301" s="85"/>
      <c r="B301" s="85"/>
      <c r="C301" s="85"/>
      <c r="D301" s="85"/>
      <c r="E301" s="85"/>
      <c r="F301" s="85"/>
      <c r="G301" s="85"/>
      <c r="H301" s="85"/>
      <c r="I301" s="85"/>
      <c r="J301" s="85"/>
      <c r="K301" s="85"/>
      <c r="L301" s="85"/>
      <c r="M301" s="85"/>
      <c r="N301" s="85"/>
      <c r="O301" s="85"/>
      <c r="P301" s="85"/>
      <c r="Q301" s="85"/>
      <c r="R301" s="85"/>
      <c r="S301" s="85"/>
      <c r="T301" s="169"/>
      <c r="U301" s="91"/>
      <c r="V301" s="85"/>
      <c r="W301" s="85"/>
      <c r="X301" s="169"/>
      <c r="Y301" s="85"/>
      <c r="Z301" s="85"/>
      <c r="AA301" s="85"/>
      <c r="AB301" s="85"/>
      <c r="AC301" s="85"/>
      <c r="AD301" s="85"/>
    </row>
    <row r="302" spans="1:30">
      <c r="A302" s="85"/>
      <c r="B302" s="85"/>
      <c r="C302" s="85"/>
      <c r="D302" s="85"/>
      <c r="E302" s="85"/>
      <c r="F302" s="85"/>
      <c r="G302" s="85"/>
      <c r="H302" s="85"/>
      <c r="I302" s="85"/>
      <c r="J302" s="85"/>
      <c r="K302" s="85"/>
      <c r="L302" s="85"/>
      <c r="M302" s="85"/>
      <c r="N302" s="85"/>
      <c r="O302" s="85"/>
      <c r="P302" s="85"/>
      <c r="Q302" s="85"/>
      <c r="R302" s="85"/>
      <c r="S302" s="85"/>
      <c r="T302" s="169"/>
      <c r="U302" s="91"/>
      <c r="V302" s="85"/>
      <c r="W302" s="85"/>
      <c r="X302" s="169"/>
      <c r="Y302" s="85"/>
      <c r="Z302" s="85"/>
      <c r="AA302" s="85"/>
      <c r="AB302" s="85"/>
      <c r="AC302" s="85"/>
      <c r="AD302" s="85"/>
    </row>
    <row r="303" spans="1:30">
      <c r="A303" s="85"/>
      <c r="B303" s="85"/>
      <c r="C303" s="85"/>
      <c r="D303" s="85"/>
      <c r="E303" s="85"/>
      <c r="F303" s="85"/>
      <c r="G303" s="85"/>
      <c r="H303" s="85"/>
      <c r="I303" s="85"/>
      <c r="J303" s="85"/>
      <c r="K303" s="85"/>
      <c r="L303" s="85"/>
      <c r="M303" s="85"/>
      <c r="N303" s="85"/>
      <c r="O303" s="85"/>
      <c r="P303" s="85"/>
      <c r="Q303" s="85"/>
      <c r="R303" s="85"/>
      <c r="S303" s="85"/>
      <c r="T303" s="169"/>
      <c r="U303" s="91"/>
      <c r="V303" s="85"/>
      <c r="W303" s="85"/>
      <c r="X303" s="169"/>
      <c r="Y303" s="85"/>
      <c r="Z303" s="85"/>
      <c r="AA303" s="85"/>
      <c r="AB303" s="85"/>
      <c r="AC303" s="85"/>
      <c r="AD303" s="85"/>
    </row>
    <row r="304" spans="1:30">
      <c r="A304" s="85"/>
      <c r="B304" s="85"/>
      <c r="C304" s="85"/>
      <c r="D304" s="85"/>
      <c r="E304" s="85"/>
      <c r="F304" s="85"/>
      <c r="G304" s="85"/>
      <c r="H304" s="85"/>
      <c r="I304" s="85"/>
      <c r="J304" s="85"/>
      <c r="K304" s="85"/>
      <c r="L304" s="85"/>
      <c r="M304" s="85"/>
      <c r="N304" s="85"/>
      <c r="O304" s="85"/>
      <c r="P304" s="85"/>
      <c r="Q304" s="85"/>
      <c r="R304" s="85"/>
      <c r="S304" s="85"/>
      <c r="T304" s="169"/>
      <c r="U304" s="91"/>
      <c r="V304" s="85"/>
      <c r="W304" s="85"/>
      <c r="X304" s="169"/>
      <c r="Y304" s="85"/>
      <c r="Z304" s="85"/>
      <c r="AA304" s="85"/>
      <c r="AB304" s="85"/>
      <c r="AC304" s="85"/>
      <c r="AD304" s="85"/>
    </row>
    <row r="305" spans="1:30">
      <c r="A305" s="85"/>
      <c r="B305" s="85"/>
      <c r="C305" s="85"/>
      <c r="D305" s="85"/>
      <c r="E305" s="85"/>
      <c r="F305" s="85"/>
      <c r="G305" s="85"/>
      <c r="H305" s="85"/>
      <c r="I305" s="85"/>
      <c r="J305" s="85"/>
      <c r="K305" s="85"/>
      <c r="L305" s="85"/>
      <c r="M305" s="85"/>
      <c r="N305" s="85"/>
      <c r="O305" s="85"/>
      <c r="P305" s="85"/>
      <c r="Q305" s="85"/>
      <c r="R305" s="85"/>
      <c r="S305" s="85"/>
      <c r="T305" s="169"/>
      <c r="U305" s="91"/>
      <c r="V305" s="85"/>
      <c r="W305" s="85"/>
      <c r="X305" s="169"/>
      <c r="Y305" s="85"/>
      <c r="Z305" s="85"/>
      <c r="AA305" s="85"/>
      <c r="AB305" s="85"/>
      <c r="AC305" s="85"/>
      <c r="AD305" s="85"/>
    </row>
    <row r="306" spans="1:30">
      <c r="A306" s="85"/>
      <c r="B306" s="85"/>
      <c r="C306" s="85"/>
      <c r="D306" s="85"/>
      <c r="E306" s="85"/>
      <c r="F306" s="85"/>
      <c r="G306" s="85"/>
      <c r="H306" s="85"/>
      <c r="I306" s="85"/>
      <c r="J306" s="85"/>
      <c r="K306" s="85"/>
      <c r="L306" s="85"/>
      <c r="M306" s="85"/>
      <c r="N306" s="85"/>
      <c r="O306" s="85"/>
      <c r="P306" s="85"/>
      <c r="Q306" s="85"/>
      <c r="R306" s="85"/>
      <c r="S306" s="85"/>
      <c r="T306" s="169"/>
      <c r="U306" s="91"/>
      <c r="V306" s="85"/>
      <c r="W306" s="85"/>
      <c r="X306" s="169"/>
      <c r="Y306" s="85"/>
      <c r="Z306" s="85"/>
      <c r="AA306" s="85"/>
      <c r="AB306" s="85"/>
      <c r="AC306" s="85"/>
      <c r="AD306" s="85"/>
    </row>
    <row r="307" spans="1:30">
      <c r="A307" s="85"/>
      <c r="B307" s="85"/>
      <c r="C307" s="85"/>
      <c r="D307" s="85"/>
      <c r="E307" s="85"/>
      <c r="F307" s="85"/>
      <c r="G307" s="85"/>
      <c r="H307" s="85"/>
      <c r="I307" s="85"/>
      <c r="J307" s="85"/>
      <c r="K307" s="85"/>
      <c r="L307" s="85"/>
      <c r="M307" s="85"/>
      <c r="N307" s="85"/>
      <c r="O307" s="85"/>
      <c r="P307" s="85"/>
      <c r="Q307" s="85"/>
      <c r="R307" s="85"/>
      <c r="S307" s="85"/>
      <c r="T307" s="169"/>
      <c r="U307" s="91"/>
      <c r="V307" s="85"/>
      <c r="W307" s="85"/>
      <c r="X307" s="169"/>
      <c r="Y307" s="85"/>
      <c r="Z307" s="85"/>
      <c r="AA307" s="85"/>
      <c r="AB307" s="85"/>
      <c r="AC307" s="85"/>
      <c r="AD307" s="85"/>
    </row>
    <row r="308" spans="1:30">
      <c r="A308" s="85"/>
      <c r="B308" s="85"/>
      <c r="C308" s="85"/>
      <c r="D308" s="85"/>
      <c r="E308" s="85"/>
      <c r="F308" s="85"/>
      <c r="G308" s="85"/>
      <c r="H308" s="85"/>
      <c r="I308" s="85"/>
      <c r="J308" s="85"/>
      <c r="K308" s="85"/>
      <c r="L308" s="85"/>
      <c r="M308" s="85"/>
      <c r="N308" s="85"/>
      <c r="O308" s="85"/>
      <c r="P308" s="85"/>
      <c r="Q308" s="85"/>
      <c r="R308" s="85"/>
      <c r="S308" s="85"/>
      <c r="T308" s="169"/>
      <c r="U308" s="91"/>
      <c r="V308" s="85"/>
      <c r="W308" s="85"/>
      <c r="X308" s="169"/>
      <c r="Y308" s="85"/>
      <c r="Z308" s="85"/>
      <c r="AA308" s="85"/>
      <c r="AB308" s="85"/>
      <c r="AC308" s="85"/>
      <c r="AD308" s="85"/>
    </row>
    <row r="309" spans="1:30">
      <c r="A309" s="85"/>
      <c r="B309" s="85"/>
      <c r="C309" s="85"/>
      <c r="D309" s="85"/>
      <c r="E309" s="85"/>
      <c r="F309" s="85"/>
      <c r="G309" s="85"/>
      <c r="H309" s="85"/>
      <c r="I309" s="85"/>
      <c r="J309" s="85"/>
      <c r="K309" s="85"/>
      <c r="L309" s="85"/>
      <c r="M309" s="85"/>
      <c r="N309" s="85"/>
      <c r="O309" s="85"/>
      <c r="P309" s="85"/>
      <c r="Q309" s="85"/>
      <c r="R309" s="85"/>
      <c r="S309" s="85"/>
      <c r="T309" s="169"/>
      <c r="U309" s="91"/>
      <c r="V309" s="85"/>
      <c r="W309" s="85"/>
      <c r="X309" s="169"/>
      <c r="Y309" s="85"/>
      <c r="Z309" s="85"/>
      <c r="AA309" s="85"/>
      <c r="AB309" s="85"/>
      <c r="AC309" s="85"/>
      <c r="AD309" s="85"/>
    </row>
    <row r="310" spans="1:30">
      <c r="A310" s="85"/>
      <c r="B310" s="85"/>
      <c r="C310" s="85"/>
      <c r="D310" s="85"/>
      <c r="E310" s="85"/>
      <c r="F310" s="85"/>
      <c r="G310" s="85"/>
      <c r="H310" s="85"/>
      <c r="I310" s="85"/>
      <c r="J310" s="85"/>
      <c r="K310" s="85"/>
      <c r="L310" s="85"/>
      <c r="M310" s="85"/>
      <c r="N310" s="85"/>
      <c r="O310" s="85"/>
      <c r="P310" s="85"/>
      <c r="Q310" s="85"/>
      <c r="R310" s="85"/>
      <c r="S310" s="85"/>
      <c r="T310" s="169"/>
      <c r="U310" s="91"/>
      <c r="V310" s="85"/>
      <c r="W310" s="85"/>
      <c r="X310" s="169"/>
      <c r="Y310" s="85"/>
      <c r="Z310" s="85"/>
      <c r="AA310" s="85"/>
      <c r="AB310" s="85"/>
      <c r="AC310" s="85"/>
      <c r="AD310" s="85"/>
    </row>
    <row r="311" spans="1:30">
      <c r="A311" s="85"/>
      <c r="B311" s="85"/>
      <c r="C311" s="85"/>
      <c r="D311" s="85"/>
      <c r="E311" s="85"/>
      <c r="F311" s="85"/>
      <c r="G311" s="85"/>
      <c r="H311" s="85"/>
      <c r="I311" s="85"/>
      <c r="J311" s="85"/>
      <c r="K311" s="85"/>
      <c r="L311" s="85"/>
      <c r="M311" s="85"/>
      <c r="N311" s="85"/>
      <c r="O311" s="85"/>
      <c r="P311" s="85"/>
      <c r="Q311" s="85"/>
      <c r="R311" s="85"/>
      <c r="S311" s="85"/>
      <c r="T311" s="169"/>
      <c r="U311" s="91"/>
      <c r="V311" s="85"/>
      <c r="W311" s="85"/>
      <c r="X311" s="169"/>
      <c r="Y311" s="85"/>
      <c r="Z311" s="85"/>
      <c r="AA311" s="85"/>
      <c r="AB311" s="85"/>
      <c r="AC311" s="85"/>
      <c r="AD311" s="85"/>
    </row>
    <row r="312" spans="1:30">
      <c r="A312" s="85"/>
      <c r="B312" s="85"/>
      <c r="C312" s="85"/>
      <c r="D312" s="85"/>
      <c r="E312" s="85"/>
      <c r="F312" s="85"/>
      <c r="G312" s="85"/>
      <c r="H312" s="85"/>
      <c r="I312" s="85"/>
      <c r="J312" s="85"/>
      <c r="K312" s="85"/>
      <c r="L312" s="85"/>
      <c r="M312" s="85"/>
      <c r="N312" s="85"/>
      <c r="O312" s="85"/>
      <c r="P312" s="85"/>
      <c r="Q312" s="85"/>
      <c r="R312" s="85"/>
      <c r="S312" s="85"/>
      <c r="T312" s="169"/>
      <c r="U312" s="91"/>
      <c r="V312" s="85"/>
      <c r="W312" s="85"/>
      <c r="X312" s="169"/>
      <c r="Y312" s="85"/>
      <c r="Z312" s="85"/>
      <c r="AA312" s="85"/>
      <c r="AB312" s="85"/>
      <c r="AC312" s="85"/>
      <c r="AD312" s="85"/>
    </row>
    <row r="313" spans="1:30">
      <c r="A313" s="85"/>
      <c r="B313" s="85"/>
      <c r="C313" s="85"/>
      <c r="D313" s="85"/>
      <c r="E313" s="85"/>
      <c r="F313" s="85"/>
      <c r="G313" s="85"/>
      <c r="H313" s="85"/>
      <c r="I313" s="85"/>
      <c r="J313" s="85"/>
      <c r="K313" s="85"/>
      <c r="L313" s="85"/>
      <c r="M313" s="85"/>
      <c r="N313" s="85"/>
      <c r="O313" s="85"/>
      <c r="P313" s="85"/>
      <c r="Q313" s="85"/>
      <c r="R313" s="85"/>
      <c r="S313" s="85"/>
      <c r="T313" s="169"/>
      <c r="U313" s="91"/>
      <c r="V313" s="85"/>
      <c r="W313" s="85"/>
      <c r="X313" s="169"/>
      <c r="Y313" s="85"/>
      <c r="Z313" s="85"/>
      <c r="AA313" s="85"/>
      <c r="AB313" s="85"/>
      <c r="AC313" s="85"/>
      <c r="AD313" s="85"/>
    </row>
    <row r="314" spans="1:30">
      <c r="A314" s="85"/>
      <c r="B314" s="85"/>
      <c r="C314" s="85"/>
      <c r="D314" s="85"/>
      <c r="E314" s="85"/>
      <c r="F314" s="85"/>
      <c r="G314" s="85"/>
      <c r="H314" s="85"/>
      <c r="I314" s="85"/>
      <c r="J314" s="85"/>
      <c r="K314" s="85"/>
      <c r="L314" s="85"/>
      <c r="M314" s="85"/>
      <c r="N314" s="85"/>
      <c r="O314" s="85"/>
      <c r="P314" s="85"/>
      <c r="Q314" s="85"/>
      <c r="R314" s="85"/>
      <c r="S314" s="85"/>
      <c r="T314" s="169"/>
      <c r="U314" s="91"/>
      <c r="V314" s="85"/>
      <c r="W314" s="85"/>
      <c r="X314" s="169"/>
      <c r="Y314" s="85"/>
      <c r="Z314" s="85"/>
      <c r="AA314" s="85"/>
      <c r="AB314" s="85"/>
      <c r="AC314" s="85"/>
      <c r="AD314" s="85"/>
    </row>
    <row r="315" spans="1:30">
      <c r="A315" s="85"/>
      <c r="B315" s="85"/>
      <c r="C315" s="85"/>
      <c r="D315" s="85"/>
      <c r="E315" s="85"/>
      <c r="F315" s="85"/>
      <c r="G315" s="85"/>
      <c r="H315" s="85"/>
      <c r="I315" s="85"/>
      <c r="J315" s="85"/>
      <c r="K315" s="85"/>
      <c r="L315" s="85"/>
      <c r="M315" s="85"/>
      <c r="N315" s="85"/>
      <c r="O315" s="85"/>
      <c r="P315" s="85"/>
      <c r="Q315" s="85"/>
      <c r="R315" s="85"/>
      <c r="S315" s="85"/>
      <c r="T315" s="169"/>
      <c r="U315" s="91"/>
      <c r="V315" s="85"/>
      <c r="W315" s="85"/>
      <c r="X315" s="169"/>
      <c r="Y315" s="85"/>
      <c r="Z315" s="85"/>
      <c r="AA315" s="85"/>
      <c r="AB315" s="85"/>
      <c r="AC315" s="85"/>
      <c r="AD315" s="85"/>
    </row>
    <row r="316" spans="1:30">
      <c r="A316" s="85"/>
      <c r="B316" s="85"/>
      <c r="C316" s="85"/>
      <c r="D316" s="85"/>
      <c r="E316" s="85"/>
      <c r="F316" s="85"/>
      <c r="G316" s="85"/>
      <c r="H316" s="85"/>
      <c r="I316" s="85"/>
      <c r="J316" s="85"/>
      <c r="K316" s="85"/>
      <c r="L316" s="85"/>
      <c r="M316" s="85"/>
      <c r="N316" s="85"/>
      <c r="O316" s="85"/>
      <c r="P316" s="85"/>
      <c r="Q316" s="85"/>
      <c r="R316" s="85"/>
      <c r="S316" s="85"/>
      <c r="T316" s="169"/>
      <c r="U316" s="91"/>
      <c r="V316" s="85"/>
      <c r="W316" s="85"/>
      <c r="X316" s="169"/>
      <c r="Y316" s="85"/>
      <c r="Z316" s="85"/>
      <c r="AA316" s="85"/>
      <c r="AB316" s="85"/>
      <c r="AC316" s="85"/>
      <c r="AD316" s="85"/>
    </row>
    <row r="317" spans="1:30">
      <c r="A317" s="85"/>
      <c r="B317" s="85"/>
      <c r="C317" s="85"/>
      <c r="D317" s="85"/>
      <c r="E317" s="85"/>
      <c r="F317" s="85"/>
      <c r="G317" s="85"/>
      <c r="H317" s="85"/>
      <c r="I317" s="85"/>
      <c r="J317" s="85"/>
      <c r="K317" s="85"/>
      <c r="L317" s="85"/>
      <c r="M317" s="85"/>
      <c r="N317" s="85"/>
      <c r="O317" s="85"/>
      <c r="P317" s="85"/>
      <c r="Q317" s="85"/>
      <c r="R317" s="85"/>
      <c r="S317" s="85"/>
      <c r="T317" s="169"/>
      <c r="U317" s="91"/>
      <c r="V317" s="85"/>
      <c r="W317" s="85"/>
      <c r="X317" s="169"/>
      <c r="Y317" s="85"/>
      <c r="Z317" s="85"/>
      <c r="AA317" s="85"/>
      <c r="AB317" s="85"/>
      <c r="AC317" s="85"/>
      <c r="AD317" s="85"/>
    </row>
    <row r="318" spans="1:30">
      <c r="A318" s="85"/>
      <c r="B318" s="85"/>
      <c r="C318" s="85"/>
      <c r="D318" s="85"/>
      <c r="E318" s="85"/>
      <c r="F318" s="85"/>
      <c r="G318" s="85"/>
      <c r="H318" s="85"/>
      <c r="I318" s="85"/>
      <c r="J318" s="85"/>
      <c r="K318" s="85"/>
      <c r="L318" s="85"/>
      <c r="M318" s="85"/>
      <c r="N318" s="85"/>
      <c r="O318" s="85"/>
      <c r="P318" s="85"/>
      <c r="Q318" s="85"/>
      <c r="R318" s="85"/>
      <c r="S318" s="85"/>
      <c r="T318" s="169"/>
      <c r="U318" s="91"/>
      <c r="V318" s="85"/>
      <c r="W318" s="85"/>
      <c r="X318" s="169"/>
      <c r="Y318" s="85"/>
      <c r="Z318" s="85"/>
      <c r="AA318" s="85"/>
      <c r="AB318" s="85"/>
      <c r="AC318" s="85"/>
      <c r="AD318" s="85"/>
    </row>
    <row r="319" spans="1:30">
      <c r="A319" s="85"/>
      <c r="B319" s="85"/>
      <c r="C319" s="85"/>
      <c r="D319" s="85"/>
      <c r="E319" s="85"/>
      <c r="F319" s="85"/>
      <c r="G319" s="85"/>
      <c r="H319" s="85"/>
      <c r="I319" s="85"/>
      <c r="J319" s="85"/>
      <c r="K319" s="85"/>
      <c r="L319" s="85"/>
      <c r="M319" s="85"/>
      <c r="N319" s="85"/>
      <c r="O319" s="85"/>
      <c r="P319" s="85"/>
      <c r="Q319" s="85"/>
      <c r="R319" s="85"/>
      <c r="S319" s="85"/>
      <c r="T319" s="169"/>
      <c r="U319" s="91"/>
      <c r="V319" s="85"/>
      <c r="W319" s="85"/>
      <c r="X319" s="169"/>
      <c r="Y319" s="85"/>
      <c r="Z319" s="85"/>
      <c r="AA319" s="85"/>
      <c r="AB319" s="85"/>
      <c r="AC319" s="85"/>
      <c r="AD319" s="85"/>
    </row>
    <row r="320" spans="1:30">
      <c r="A320" s="85"/>
      <c r="B320" s="85"/>
      <c r="C320" s="85"/>
      <c r="D320" s="85"/>
      <c r="E320" s="85"/>
      <c r="F320" s="85"/>
      <c r="G320" s="85"/>
      <c r="H320" s="85"/>
      <c r="I320" s="85"/>
      <c r="J320" s="85"/>
      <c r="K320" s="85"/>
      <c r="L320" s="85"/>
      <c r="M320" s="85"/>
      <c r="N320" s="85"/>
      <c r="O320" s="85"/>
      <c r="P320" s="85"/>
      <c r="Q320" s="85"/>
      <c r="R320" s="85"/>
      <c r="S320" s="85"/>
      <c r="T320" s="169"/>
      <c r="U320" s="91"/>
      <c r="V320" s="85"/>
      <c r="W320" s="85"/>
      <c r="X320" s="169"/>
      <c r="Y320" s="85"/>
      <c r="Z320" s="85"/>
      <c r="AA320" s="85"/>
      <c r="AB320" s="85"/>
      <c r="AC320" s="85"/>
      <c r="AD320" s="85"/>
    </row>
    <row r="321" spans="1:30">
      <c r="A321" s="85"/>
      <c r="B321" s="85"/>
      <c r="C321" s="85"/>
      <c r="D321" s="85"/>
      <c r="E321" s="85"/>
      <c r="F321" s="85"/>
      <c r="G321" s="85"/>
      <c r="H321" s="85"/>
      <c r="I321" s="85"/>
      <c r="J321" s="85"/>
      <c r="K321" s="85"/>
      <c r="L321" s="85"/>
      <c r="M321" s="85"/>
      <c r="N321" s="85"/>
      <c r="O321" s="85"/>
      <c r="P321" s="85"/>
      <c r="Q321" s="85"/>
      <c r="R321" s="85"/>
      <c r="S321" s="85"/>
      <c r="T321" s="169"/>
      <c r="U321" s="91"/>
      <c r="V321" s="85"/>
      <c r="W321" s="85"/>
      <c r="X321" s="169"/>
      <c r="Y321" s="85"/>
      <c r="Z321" s="85"/>
      <c r="AA321" s="85"/>
      <c r="AB321" s="85"/>
      <c r="AC321" s="85"/>
      <c r="AD321" s="85"/>
    </row>
    <row r="322" spans="1:30">
      <c r="A322" s="85"/>
      <c r="B322" s="85"/>
      <c r="C322" s="85"/>
      <c r="D322" s="85"/>
      <c r="E322" s="85"/>
      <c r="F322" s="85"/>
      <c r="G322" s="85"/>
      <c r="H322" s="85"/>
      <c r="I322" s="85"/>
      <c r="J322" s="85"/>
      <c r="K322" s="85"/>
      <c r="L322" s="85"/>
      <c r="M322" s="85"/>
      <c r="N322" s="85"/>
      <c r="O322" s="85"/>
      <c r="P322" s="85"/>
      <c r="Q322" s="85"/>
      <c r="R322" s="85"/>
      <c r="S322" s="85"/>
      <c r="T322" s="169"/>
      <c r="U322" s="91"/>
      <c r="V322" s="85"/>
      <c r="W322" s="85"/>
      <c r="X322" s="169"/>
      <c r="Y322" s="85"/>
      <c r="Z322" s="85"/>
      <c r="AA322" s="85"/>
      <c r="AB322" s="85"/>
      <c r="AC322" s="85"/>
      <c r="AD322" s="85"/>
    </row>
    <row r="323" spans="1:30">
      <c r="A323" s="85"/>
      <c r="B323" s="85"/>
      <c r="C323" s="85"/>
      <c r="D323" s="85"/>
      <c r="E323" s="85"/>
      <c r="F323" s="85"/>
      <c r="G323" s="85"/>
      <c r="H323" s="85"/>
      <c r="I323" s="85"/>
      <c r="J323" s="85"/>
      <c r="K323" s="85"/>
      <c r="L323" s="85"/>
      <c r="M323" s="85"/>
      <c r="N323" s="85"/>
      <c r="O323" s="85"/>
      <c r="P323" s="85"/>
      <c r="Q323" s="85"/>
      <c r="R323" s="85"/>
      <c r="S323" s="85"/>
      <c r="T323" s="169"/>
      <c r="U323" s="91"/>
      <c r="V323" s="85"/>
      <c r="W323" s="85"/>
      <c r="X323" s="169"/>
      <c r="Y323" s="85"/>
      <c r="Z323" s="85"/>
      <c r="AA323" s="85"/>
      <c r="AB323" s="85"/>
      <c r="AC323" s="85"/>
      <c r="AD323" s="85"/>
    </row>
    <row r="324" spans="1:30">
      <c r="A324" s="85"/>
      <c r="B324" s="85"/>
      <c r="C324" s="85"/>
      <c r="D324" s="85"/>
      <c r="E324" s="85"/>
      <c r="F324" s="85"/>
      <c r="G324" s="85"/>
      <c r="H324" s="85"/>
      <c r="I324" s="85"/>
      <c r="J324" s="85"/>
      <c r="K324" s="85"/>
      <c r="L324" s="85"/>
      <c r="M324" s="85"/>
      <c r="N324" s="85"/>
      <c r="O324" s="85"/>
      <c r="P324" s="85"/>
      <c r="Q324" s="85"/>
      <c r="R324" s="85"/>
      <c r="S324" s="85"/>
      <c r="T324" s="169"/>
      <c r="U324" s="91"/>
      <c r="V324" s="85"/>
      <c r="W324" s="85"/>
      <c r="X324" s="169"/>
      <c r="Y324" s="85"/>
      <c r="Z324" s="85"/>
      <c r="AA324" s="85"/>
      <c r="AB324" s="85"/>
      <c r="AC324" s="85"/>
      <c r="AD324" s="85"/>
    </row>
    <row r="325" spans="1:30">
      <c r="A325" s="85"/>
      <c r="B325" s="85"/>
      <c r="C325" s="85"/>
      <c r="D325" s="85"/>
      <c r="E325" s="85"/>
      <c r="F325" s="85"/>
      <c r="G325" s="85"/>
      <c r="H325" s="85"/>
      <c r="I325" s="85"/>
      <c r="J325" s="85"/>
      <c r="K325" s="85"/>
      <c r="L325" s="85"/>
      <c r="M325" s="85"/>
      <c r="N325" s="85"/>
      <c r="O325" s="85"/>
      <c r="P325" s="85"/>
      <c r="Q325" s="85"/>
      <c r="R325" s="85"/>
      <c r="S325" s="85"/>
      <c r="T325" s="169"/>
      <c r="U325" s="91"/>
      <c r="V325" s="85"/>
      <c r="W325" s="85"/>
      <c r="X325" s="169"/>
      <c r="Y325" s="85"/>
      <c r="Z325" s="85"/>
      <c r="AA325" s="85"/>
      <c r="AB325" s="85"/>
      <c r="AC325" s="85"/>
      <c r="AD325" s="85"/>
    </row>
    <row r="326" spans="1:30">
      <c r="A326" s="85"/>
      <c r="B326" s="85"/>
      <c r="C326" s="85"/>
      <c r="D326" s="85"/>
      <c r="E326" s="85"/>
      <c r="F326" s="85"/>
      <c r="G326" s="85"/>
      <c r="H326" s="85"/>
      <c r="I326" s="85"/>
      <c r="J326" s="85"/>
      <c r="K326" s="85"/>
      <c r="L326" s="85"/>
      <c r="M326" s="85"/>
      <c r="N326" s="85"/>
      <c r="O326" s="85"/>
      <c r="P326" s="85"/>
      <c r="Q326" s="85"/>
      <c r="R326" s="85"/>
      <c r="S326" s="85"/>
      <c r="T326" s="169"/>
      <c r="U326" s="91"/>
      <c r="V326" s="85"/>
      <c r="W326" s="85"/>
      <c r="X326" s="169"/>
      <c r="Y326" s="85"/>
      <c r="Z326" s="85"/>
      <c r="AA326" s="85"/>
      <c r="AB326" s="85"/>
      <c r="AC326" s="85"/>
      <c r="AD326" s="85"/>
    </row>
    <row r="327" spans="1:30">
      <c r="A327" s="85"/>
      <c r="B327" s="85"/>
      <c r="C327" s="85"/>
      <c r="D327" s="85"/>
      <c r="E327" s="85"/>
      <c r="F327" s="85"/>
      <c r="G327" s="85"/>
      <c r="H327" s="85"/>
      <c r="I327" s="85"/>
      <c r="J327" s="85"/>
      <c r="K327" s="85"/>
      <c r="L327" s="85"/>
      <c r="M327" s="85"/>
      <c r="N327" s="85"/>
      <c r="O327" s="85"/>
      <c r="P327" s="85"/>
      <c r="Q327" s="85"/>
      <c r="R327" s="85"/>
      <c r="S327" s="85"/>
      <c r="T327" s="169"/>
      <c r="U327" s="91"/>
      <c r="V327" s="85"/>
      <c r="W327" s="85"/>
      <c r="X327" s="169"/>
      <c r="Y327" s="85"/>
      <c r="Z327" s="85"/>
      <c r="AA327" s="85"/>
      <c r="AB327" s="85"/>
      <c r="AC327" s="85"/>
      <c r="AD327" s="85"/>
    </row>
    <row r="328" spans="1:30">
      <c r="A328" s="85"/>
      <c r="B328" s="85"/>
      <c r="C328" s="85"/>
      <c r="D328" s="85"/>
      <c r="E328" s="85"/>
      <c r="F328" s="85"/>
      <c r="G328" s="85"/>
      <c r="H328" s="85"/>
      <c r="I328" s="85"/>
      <c r="J328" s="85"/>
      <c r="K328" s="85"/>
      <c r="L328" s="85"/>
      <c r="M328" s="85"/>
      <c r="N328" s="85"/>
      <c r="O328" s="85"/>
      <c r="P328" s="85"/>
      <c r="Q328" s="85"/>
      <c r="R328" s="85"/>
      <c r="S328" s="85"/>
      <c r="T328" s="169"/>
      <c r="U328" s="91"/>
      <c r="V328" s="85"/>
      <c r="W328" s="85"/>
      <c r="X328" s="169"/>
      <c r="Y328" s="85"/>
      <c r="Z328" s="85"/>
      <c r="AA328" s="85"/>
      <c r="AB328" s="85"/>
      <c r="AC328" s="85"/>
      <c r="AD328" s="85"/>
    </row>
    <row r="329" spans="1:30">
      <c r="A329" s="85"/>
      <c r="B329" s="85"/>
      <c r="C329" s="85"/>
      <c r="D329" s="85"/>
      <c r="E329" s="85"/>
      <c r="F329" s="85"/>
      <c r="G329" s="85"/>
      <c r="H329" s="85"/>
      <c r="I329" s="85"/>
      <c r="J329" s="85"/>
      <c r="K329" s="85"/>
      <c r="L329" s="85"/>
      <c r="M329" s="85"/>
      <c r="N329" s="85"/>
      <c r="O329" s="85"/>
      <c r="P329" s="85"/>
      <c r="Q329" s="85"/>
      <c r="R329" s="85"/>
      <c r="S329" s="85"/>
      <c r="T329" s="169"/>
      <c r="U329" s="91"/>
      <c r="V329" s="85"/>
      <c r="W329" s="85"/>
      <c r="X329" s="169"/>
      <c r="Y329" s="85"/>
      <c r="Z329" s="85"/>
      <c r="AA329" s="85"/>
      <c r="AB329" s="85"/>
      <c r="AC329" s="85"/>
      <c r="AD329" s="85"/>
    </row>
    <row r="330" spans="1:30">
      <c r="A330" s="85"/>
      <c r="B330" s="85"/>
      <c r="C330" s="85"/>
      <c r="D330" s="85"/>
      <c r="E330" s="85"/>
      <c r="F330" s="85"/>
      <c r="G330" s="85"/>
      <c r="H330" s="85"/>
      <c r="I330" s="85"/>
      <c r="J330" s="85"/>
      <c r="K330" s="85"/>
      <c r="L330" s="85"/>
      <c r="M330" s="85"/>
      <c r="N330" s="85"/>
      <c r="O330" s="85"/>
      <c r="P330" s="85"/>
      <c r="Q330" s="85"/>
      <c r="R330" s="85"/>
      <c r="S330" s="85"/>
      <c r="T330" s="169"/>
      <c r="U330" s="91"/>
      <c r="V330" s="85"/>
      <c r="W330" s="85"/>
      <c r="X330" s="169"/>
      <c r="Y330" s="85"/>
      <c r="Z330" s="85"/>
      <c r="AA330" s="85"/>
      <c r="AB330" s="85"/>
      <c r="AC330" s="85"/>
      <c r="AD330" s="85"/>
    </row>
    <row r="331" spans="1:30">
      <c r="A331" s="85"/>
      <c r="B331" s="85"/>
      <c r="C331" s="85"/>
      <c r="D331" s="85"/>
      <c r="E331" s="85"/>
      <c r="F331" s="85"/>
      <c r="G331" s="85"/>
      <c r="H331" s="85"/>
      <c r="I331" s="85"/>
      <c r="J331" s="85"/>
      <c r="K331" s="85"/>
      <c r="L331" s="85"/>
      <c r="M331" s="85"/>
      <c r="N331" s="85"/>
      <c r="O331" s="85"/>
      <c r="P331" s="85"/>
      <c r="Q331" s="85"/>
      <c r="R331" s="85"/>
      <c r="S331" s="85"/>
      <c r="T331" s="169"/>
      <c r="U331" s="91"/>
      <c r="V331" s="85"/>
      <c r="W331" s="85"/>
      <c r="X331" s="169"/>
      <c r="Y331" s="85"/>
      <c r="Z331" s="85"/>
      <c r="AA331" s="85"/>
      <c r="AB331" s="85"/>
      <c r="AC331" s="85"/>
      <c r="AD331" s="85"/>
    </row>
    <row r="332" spans="1:30">
      <c r="A332" s="85"/>
      <c r="B332" s="85"/>
      <c r="C332" s="85"/>
      <c r="D332" s="85"/>
      <c r="E332" s="85"/>
      <c r="F332" s="85"/>
      <c r="G332" s="85"/>
      <c r="H332" s="85"/>
      <c r="I332" s="85"/>
      <c r="J332" s="85"/>
      <c r="K332" s="85"/>
      <c r="L332" s="85"/>
      <c r="M332" s="85"/>
      <c r="N332" s="85"/>
      <c r="O332" s="85"/>
      <c r="P332" s="85"/>
      <c r="Q332" s="85"/>
      <c r="R332" s="85"/>
      <c r="S332" s="85"/>
      <c r="T332" s="169"/>
      <c r="U332" s="91"/>
      <c r="V332" s="85"/>
      <c r="W332" s="85"/>
      <c r="X332" s="169"/>
      <c r="Y332" s="85"/>
      <c r="Z332" s="85"/>
      <c r="AA332" s="85"/>
      <c r="AB332" s="85"/>
      <c r="AC332" s="85"/>
      <c r="AD332" s="85"/>
    </row>
    <row r="333" spans="1:30">
      <c r="A333" s="85"/>
      <c r="B333" s="85"/>
      <c r="C333" s="85"/>
      <c r="D333" s="85"/>
      <c r="E333" s="85"/>
      <c r="F333" s="85"/>
      <c r="G333" s="85"/>
      <c r="H333" s="85"/>
      <c r="I333" s="85"/>
      <c r="J333" s="85"/>
      <c r="K333" s="85"/>
      <c r="L333" s="85"/>
      <c r="M333" s="85"/>
      <c r="N333" s="85"/>
      <c r="O333" s="85"/>
      <c r="P333" s="85"/>
      <c r="Q333" s="85"/>
      <c r="R333" s="85"/>
      <c r="S333" s="85"/>
      <c r="T333" s="169"/>
      <c r="U333" s="91"/>
      <c r="V333" s="85"/>
      <c r="W333" s="85"/>
      <c r="X333" s="169"/>
      <c r="Y333" s="85"/>
      <c r="Z333" s="85"/>
      <c r="AA333" s="85"/>
      <c r="AB333" s="85"/>
      <c r="AC333" s="85"/>
      <c r="AD333" s="85"/>
    </row>
    <row r="334" spans="1:30">
      <c r="A334" s="85"/>
      <c r="B334" s="85"/>
      <c r="C334" s="85"/>
      <c r="D334" s="85"/>
      <c r="E334" s="85"/>
      <c r="F334" s="85"/>
      <c r="G334" s="85"/>
      <c r="H334" s="85"/>
      <c r="I334" s="85"/>
      <c r="J334" s="85"/>
      <c r="K334" s="85"/>
      <c r="L334" s="85"/>
      <c r="M334" s="85"/>
      <c r="N334" s="85"/>
      <c r="O334" s="85"/>
      <c r="P334" s="85"/>
      <c r="Q334" s="85"/>
      <c r="R334" s="85"/>
      <c r="S334" s="85"/>
      <c r="T334" s="169"/>
      <c r="U334" s="91"/>
      <c r="V334" s="85"/>
      <c r="W334" s="85"/>
      <c r="X334" s="169"/>
      <c r="Y334" s="85"/>
      <c r="Z334" s="85"/>
      <c r="AA334" s="85"/>
      <c r="AB334" s="85"/>
      <c r="AC334" s="85"/>
      <c r="AD334" s="85"/>
    </row>
    <row r="335" spans="1:30">
      <c r="A335" s="85"/>
      <c r="B335" s="85"/>
      <c r="C335" s="85"/>
      <c r="D335" s="85"/>
      <c r="E335" s="85"/>
      <c r="F335" s="85"/>
      <c r="G335" s="85"/>
      <c r="H335" s="85"/>
      <c r="I335" s="85"/>
      <c r="J335" s="85"/>
      <c r="K335" s="85"/>
      <c r="L335" s="85"/>
      <c r="M335" s="85"/>
      <c r="N335" s="85"/>
      <c r="O335" s="85"/>
      <c r="P335" s="85"/>
      <c r="Q335" s="85"/>
      <c r="R335" s="85"/>
      <c r="S335" s="85"/>
      <c r="T335" s="169"/>
      <c r="U335" s="91"/>
      <c r="V335" s="85"/>
      <c r="W335" s="85"/>
      <c r="X335" s="169"/>
      <c r="Y335" s="85"/>
      <c r="Z335" s="85"/>
      <c r="AA335" s="85"/>
      <c r="AB335" s="85"/>
      <c r="AC335" s="85"/>
      <c r="AD335" s="85"/>
    </row>
    <row r="336" spans="1:30">
      <c r="A336" s="85"/>
      <c r="B336" s="85"/>
      <c r="C336" s="85"/>
      <c r="D336" s="85"/>
      <c r="E336" s="85"/>
      <c r="F336" s="85"/>
      <c r="G336" s="85"/>
      <c r="H336" s="85"/>
      <c r="I336" s="85"/>
      <c r="J336" s="85"/>
      <c r="K336" s="85"/>
      <c r="L336" s="85"/>
      <c r="M336" s="85"/>
      <c r="N336" s="85"/>
      <c r="O336" s="85"/>
      <c r="P336" s="85"/>
      <c r="Q336" s="85"/>
      <c r="R336" s="85"/>
      <c r="S336" s="85"/>
      <c r="T336" s="169"/>
      <c r="U336" s="91"/>
      <c r="V336" s="85"/>
      <c r="W336" s="85"/>
      <c r="X336" s="169"/>
      <c r="Y336" s="85"/>
      <c r="Z336" s="85"/>
      <c r="AA336" s="85"/>
      <c r="AB336" s="85"/>
      <c r="AC336" s="85"/>
      <c r="AD336" s="85"/>
    </row>
    <row r="337" spans="1:30">
      <c r="A337" s="85"/>
      <c r="B337" s="85"/>
      <c r="C337" s="85"/>
      <c r="D337" s="85"/>
      <c r="E337" s="85"/>
      <c r="F337" s="85"/>
      <c r="G337" s="85"/>
      <c r="H337" s="85"/>
      <c r="I337" s="85"/>
      <c r="J337" s="85"/>
      <c r="K337" s="85"/>
      <c r="L337" s="85"/>
      <c r="M337" s="85"/>
      <c r="N337" s="85"/>
      <c r="O337" s="85"/>
      <c r="P337" s="85"/>
      <c r="Q337" s="85"/>
      <c r="R337" s="85"/>
      <c r="S337" s="85"/>
      <c r="T337" s="169"/>
      <c r="U337" s="91"/>
      <c r="V337" s="85"/>
      <c r="W337" s="85"/>
      <c r="X337" s="169"/>
      <c r="Y337" s="85"/>
      <c r="Z337" s="85"/>
      <c r="AA337" s="85"/>
      <c r="AB337" s="85"/>
      <c r="AC337" s="85"/>
      <c r="AD337" s="85"/>
    </row>
    <row r="338" spans="1:30">
      <c r="A338" s="85"/>
      <c r="B338" s="85"/>
      <c r="C338" s="85"/>
      <c r="D338" s="85"/>
      <c r="E338" s="85"/>
      <c r="F338" s="85"/>
      <c r="G338" s="85"/>
      <c r="H338" s="85"/>
      <c r="I338" s="85"/>
      <c r="J338" s="85"/>
      <c r="K338" s="85"/>
      <c r="L338" s="85"/>
      <c r="M338" s="85"/>
      <c r="N338" s="85"/>
      <c r="O338" s="85"/>
      <c r="P338" s="85"/>
      <c r="Q338" s="85"/>
      <c r="R338" s="85"/>
      <c r="S338" s="85"/>
      <c r="T338" s="169"/>
      <c r="U338" s="91"/>
      <c r="V338" s="85"/>
      <c r="W338" s="85"/>
      <c r="X338" s="169"/>
      <c r="Y338" s="85"/>
      <c r="Z338" s="85"/>
      <c r="AA338" s="85"/>
      <c r="AB338" s="85"/>
      <c r="AC338" s="85"/>
      <c r="AD338" s="85"/>
    </row>
    <row r="339" spans="1:30">
      <c r="A339" s="85"/>
      <c r="B339" s="85"/>
      <c r="C339" s="85"/>
      <c r="D339" s="85"/>
      <c r="E339" s="85"/>
      <c r="F339" s="85"/>
      <c r="G339" s="85"/>
      <c r="H339" s="85"/>
      <c r="I339" s="85"/>
      <c r="J339" s="85"/>
      <c r="K339" s="85"/>
      <c r="L339" s="85"/>
      <c r="M339" s="85"/>
      <c r="N339" s="85"/>
      <c r="O339" s="85"/>
      <c r="P339" s="85"/>
      <c r="Q339" s="85"/>
      <c r="R339" s="85"/>
      <c r="S339" s="85"/>
      <c r="T339" s="169"/>
      <c r="U339" s="91"/>
      <c r="V339" s="85"/>
      <c r="W339" s="85"/>
      <c r="X339" s="169"/>
      <c r="Y339" s="85"/>
      <c r="Z339" s="85"/>
      <c r="AA339" s="85"/>
      <c r="AB339" s="85"/>
      <c r="AC339" s="85"/>
      <c r="AD339" s="85"/>
    </row>
    <row r="340" spans="1:30">
      <c r="A340" s="85"/>
      <c r="B340" s="85"/>
      <c r="C340" s="85"/>
      <c r="D340" s="85"/>
      <c r="E340" s="85"/>
      <c r="F340" s="85"/>
      <c r="G340" s="85"/>
      <c r="H340" s="85"/>
      <c r="I340" s="85"/>
      <c r="J340" s="85"/>
      <c r="K340" s="85"/>
      <c r="L340" s="85"/>
      <c r="M340" s="85"/>
      <c r="N340" s="85"/>
      <c r="O340" s="85"/>
      <c r="P340" s="85"/>
      <c r="Q340" s="85"/>
      <c r="R340" s="85"/>
      <c r="S340" s="85"/>
      <c r="T340" s="169"/>
      <c r="U340" s="91"/>
      <c r="V340" s="85"/>
      <c r="W340" s="85"/>
      <c r="X340" s="169"/>
      <c r="Y340" s="85"/>
      <c r="Z340" s="85"/>
      <c r="AA340" s="85"/>
      <c r="AB340" s="85"/>
      <c r="AC340" s="85"/>
      <c r="AD340" s="85"/>
    </row>
    <row r="341" spans="1:30">
      <c r="A341" s="85"/>
      <c r="B341" s="85"/>
      <c r="C341" s="85"/>
      <c r="D341" s="85"/>
      <c r="E341" s="85"/>
      <c r="F341" s="85"/>
      <c r="G341" s="85"/>
      <c r="H341" s="85"/>
      <c r="I341" s="85"/>
      <c r="J341" s="85"/>
      <c r="K341" s="85"/>
      <c r="L341" s="85"/>
      <c r="M341" s="85"/>
      <c r="N341" s="85"/>
      <c r="O341" s="85"/>
      <c r="P341" s="85"/>
      <c r="Q341" s="85"/>
      <c r="R341" s="85"/>
      <c r="S341" s="85"/>
      <c r="T341" s="169"/>
      <c r="U341" s="91"/>
      <c r="V341" s="85"/>
      <c r="W341" s="85"/>
      <c r="X341" s="169"/>
      <c r="Y341" s="85"/>
      <c r="Z341" s="85"/>
      <c r="AA341" s="85"/>
      <c r="AB341" s="85"/>
      <c r="AC341" s="85"/>
      <c r="AD341" s="85"/>
    </row>
    <row r="342" spans="1:30">
      <c r="A342" s="85"/>
      <c r="B342" s="85"/>
      <c r="C342" s="85"/>
      <c r="D342" s="85"/>
      <c r="E342" s="85"/>
      <c r="F342" s="85"/>
      <c r="G342" s="85"/>
      <c r="H342" s="85"/>
      <c r="I342" s="85"/>
      <c r="J342" s="85"/>
      <c r="K342" s="85"/>
      <c r="L342" s="85"/>
      <c r="M342" s="85"/>
      <c r="N342" s="85"/>
      <c r="O342" s="85"/>
      <c r="P342" s="85"/>
      <c r="Q342" s="85"/>
      <c r="R342" s="85"/>
      <c r="S342" s="85"/>
      <c r="T342" s="169"/>
      <c r="U342" s="91"/>
      <c r="V342" s="85"/>
      <c r="W342" s="85"/>
      <c r="X342" s="169"/>
      <c r="Y342" s="85"/>
      <c r="Z342" s="85"/>
      <c r="AA342" s="85"/>
      <c r="AB342" s="85"/>
      <c r="AC342" s="85"/>
      <c r="AD342" s="85"/>
    </row>
    <row r="343" spans="1:30">
      <c r="A343" s="85"/>
      <c r="B343" s="85"/>
      <c r="C343" s="85"/>
      <c r="D343" s="85"/>
      <c r="E343" s="85"/>
      <c r="F343" s="85"/>
      <c r="G343" s="85"/>
      <c r="H343" s="85"/>
      <c r="I343" s="85"/>
      <c r="J343" s="85"/>
      <c r="K343" s="85"/>
      <c r="L343" s="85"/>
      <c r="M343" s="85"/>
      <c r="N343" s="85"/>
      <c r="O343" s="85"/>
      <c r="P343" s="85"/>
      <c r="Q343" s="85"/>
      <c r="R343" s="85"/>
      <c r="S343" s="85"/>
      <c r="T343" s="169"/>
      <c r="U343" s="91"/>
      <c r="V343" s="85"/>
      <c r="W343" s="85"/>
      <c r="X343" s="169"/>
      <c r="Y343" s="85"/>
      <c r="Z343" s="85"/>
      <c r="AA343" s="85"/>
      <c r="AB343" s="85"/>
      <c r="AC343" s="85"/>
      <c r="AD343" s="85"/>
    </row>
    <row r="344" spans="1:30">
      <c r="A344" s="85"/>
      <c r="B344" s="85"/>
      <c r="C344" s="85"/>
      <c r="D344" s="85"/>
      <c r="E344" s="85"/>
      <c r="F344" s="85"/>
      <c r="G344" s="85"/>
      <c r="H344" s="85"/>
      <c r="I344" s="85"/>
      <c r="J344" s="85"/>
      <c r="K344" s="85"/>
      <c r="L344" s="85"/>
      <c r="M344" s="85"/>
      <c r="N344" s="85"/>
      <c r="O344" s="85"/>
      <c r="P344" s="85"/>
      <c r="Q344" s="85"/>
      <c r="R344" s="85"/>
      <c r="S344" s="85"/>
      <c r="T344" s="169"/>
      <c r="U344" s="91"/>
      <c r="V344" s="85"/>
      <c r="W344" s="85"/>
      <c r="X344" s="169"/>
      <c r="Y344" s="85"/>
      <c r="Z344" s="85"/>
      <c r="AA344" s="85"/>
      <c r="AB344" s="85"/>
      <c r="AC344" s="85"/>
      <c r="AD344" s="85"/>
    </row>
    <row r="345" spans="1:30">
      <c r="A345" s="85"/>
      <c r="B345" s="85"/>
      <c r="C345" s="85"/>
      <c r="D345" s="85"/>
      <c r="E345" s="85"/>
      <c r="F345" s="85"/>
      <c r="G345" s="85"/>
      <c r="H345" s="85"/>
      <c r="I345" s="85"/>
      <c r="J345" s="85"/>
      <c r="K345" s="85"/>
      <c r="L345" s="85"/>
      <c r="M345" s="85"/>
      <c r="N345" s="85"/>
      <c r="O345" s="85"/>
      <c r="P345" s="85"/>
      <c r="Q345" s="85"/>
      <c r="R345" s="85"/>
      <c r="S345" s="85"/>
      <c r="T345" s="169"/>
      <c r="U345" s="91"/>
      <c r="V345" s="85"/>
      <c r="W345" s="85"/>
      <c r="X345" s="169"/>
      <c r="Y345" s="85"/>
      <c r="Z345" s="85"/>
      <c r="AA345" s="85"/>
      <c r="AB345" s="85"/>
      <c r="AC345" s="85"/>
      <c r="AD345" s="85"/>
    </row>
    <row r="346" spans="1:30">
      <c r="A346" s="85"/>
      <c r="B346" s="85"/>
      <c r="C346" s="85"/>
      <c r="D346" s="85"/>
      <c r="E346" s="85"/>
      <c r="F346" s="85"/>
      <c r="G346" s="85"/>
      <c r="H346" s="85"/>
      <c r="I346" s="85"/>
      <c r="J346" s="85"/>
      <c r="K346" s="85"/>
      <c r="L346" s="85"/>
      <c r="M346" s="85"/>
      <c r="N346" s="85"/>
      <c r="O346" s="85"/>
      <c r="P346" s="85"/>
      <c r="Q346" s="85"/>
      <c r="R346" s="85"/>
      <c r="S346" s="85"/>
      <c r="T346" s="169"/>
      <c r="U346" s="91"/>
      <c r="V346" s="85"/>
      <c r="W346" s="85"/>
      <c r="X346" s="169"/>
      <c r="Y346" s="85"/>
      <c r="Z346" s="85"/>
      <c r="AA346" s="85"/>
      <c r="AB346" s="85"/>
      <c r="AC346" s="85"/>
      <c r="AD346" s="85"/>
    </row>
    <row r="347" spans="1:30">
      <c r="A347" s="85"/>
      <c r="B347" s="85"/>
      <c r="C347" s="85"/>
      <c r="D347" s="85"/>
      <c r="E347" s="85"/>
      <c r="F347" s="85"/>
      <c r="G347" s="85"/>
      <c r="H347" s="85"/>
      <c r="I347" s="85"/>
      <c r="J347" s="85"/>
      <c r="K347" s="85"/>
      <c r="L347" s="85"/>
      <c r="M347" s="85"/>
      <c r="N347" s="85"/>
      <c r="O347" s="85"/>
      <c r="P347" s="85"/>
      <c r="Q347" s="85"/>
      <c r="R347" s="85"/>
      <c r="S347" s="85"/>
      <c r="T347" s="169"/>
      <c r="U347" s="91"/>
      <c r="V347" s="85"/>
      <c r="W347" s="85"/>
      <c r="X347" s="169"/>
      <c r="Y347" s="85"/>
      <c r="Z347" s="85"/>
      <c r="AA347" s="85"/>
      <c r="AB347" s="85"/>
      <c r="AC347" s="85"/>
      <c r="AD347" s="85"/>
    </row>
    <row r="348" spans="1:30">
      <c r="A348" s="85"/>
      <c r="B348" s="85"/>
      <c r="C348" s="85"/>
      <c r="D348" s="85"/>
      <c r="E348" s="85"/>
      <c r="F348" s="85"/>
      <c r="G348" s="85"/>
      <c r="H348" s="85"/>
      <c r="I348" s="85"/>
      <c r="J348" s="85"/>
      <c r="K348" s="85"/>
      <c r="L348" s="85"/>
      <c r="M348" s="85"/>
      <c r="N348" s="85"/>
      <c r="O348" s="85"/>
      <c r="P348" s="85"/>
      <c r="Q348" s="85"/>
      <c r="R348" s="85"/>
      <c r="S348" s="85"/>
      <c r="T348" s="169"/>
      <c r="U348" s="91"/>
      <c r="V348" s="85"/>
      <c r="W348" s="85"/>
      <c r="X348" s="169"/>
      <c r="Y348" s="85"/>
      <c r="Z348" s="85"/>
      <c r="AA348" s="85"/>
      <c r="AB348" s="85"/>
      <c r="AC348" s="85"/>
      <c r="AD348" s="85"/>
    </row>
    <row r="349" spans="1:30">
      <c r="A349" s="85"/>
      <c r="B349" s="85"/>
      <c r="C349" s="85"/>
      <c r="D349" s="85"/>
      <c r="E349" s="85"/>
      <c r="F349" s="85"/>
      <c r="G349" s="85"/>
      <c r="H349" s="85"/>
      <c r="I349" s="85"/>
      <c r="J349" s="85"/>
      <c r="K349" s="85"/>
      <c r="L349" s="85"/>
      <c r="M349" s="85"/>
      <c r="N349" s="85"/>
      <c r="O349" s="85"/>
      <c r="P349" s="85"/>
      <c r="Q349" s="85"/>
      <c r="R349" s="85"/>
      <c r="S349" s="85"/>
      <c r="T349" s="169"/>
      <c r="U349" s="91"/>
      <c r="V349" s="85"/>
      <c r="W349" s="85"/>
      <c r="X349" s="169"/>
      <c r="Y349" s="85"/>
      <c r="Z349" s="85"/>
      <c r="AA349" s="85"/>
      <c r="AB349" s="85"/>
      <c r="AC349" s="85"/>
      <c r="AD349" s="85"/>
    </row>
    <row r="350" spans="1:30">
      <c r="A350" s="85"/>
      <c r="B350" s="85"/>
      <c r="C350" s="85"/>
      <c r="D350" s="85"/>
      <c r="E350" s="85"/>
      <c r="F350" s="85"/>
      <c r="G350" s="85"/>
      <c r="H350" s="85"/>
      <c r="I350" s="85"/>
      <c r="J350" s="85"/>
      <c r="K350" s="85"/>
      <c r="L350" s="85"/>
      <c r="M350" s="85"/>
      <c r="N350" s="85"/>
      <c r="O350" s="85"/>
      <c r="P350" s="85"/>
      <c r="Q350" s="85"/>
      <c r="R350" s="85"/>
      <c r="S350" s="85"/>
      <c r="T350" s="169"/>
      <c r="U350" s="91"/>
      <c r="V350" s="85"/>
      <c r="W350" s="85"/>
      <c r="X350" s="169"/>
      <c r="Y350" s="85"/>
      <c r="Z350" s="85"/>
      <c r="AA350" s="85"/>
      <c r="AB350" s="85"/>
      <c r="AC350" s="85"/>
      <c r="AD350" s="85"/>
    </row>
    <row r="351" spans="1:30">
      <c r="A351" s="85"/>
      <c r="B351" s="85"/>
      <c r="C351" s="85"/>
      <c r="D351" s="85"/>
      <c r="E351" s="85"/>
      <c r="F351" s="85"/>
      <c r="G351" s="85"/>
      <c r="H351" s="85"/>
      <c r="I351" s="85"/>
      <c r="J351" s="85"/>
      <c r="K351" s="85"/>
      <c r="L351" s="85"/>
      <c r="M351" s="85"/>
      <c r="N351" s="85"/>
      <c r="O351" s="85"/>
      <c r="P351" s="85"/>
      <c r="Q351" s="85"/>
      <c r="R351" s="85"/>
      <c r="S351" s="85"/>
      <c r="T351" s="169"/>
      <c r="U351" s="91"/>
      <c r="V351" s="85"/>
      <c r="W351" s="85"/>
      <c r="X351" s="169"/>
      <c r="Y351" s="85"/>
      <c r="Z351" s="85"/>
      <c r="AA351" s="85"/>
      <c r="AB351" s="85"/>
      <c r="AC351" s="85"/>
      <c r="AD351" s="85"/>
    </row>
    <row r="352" spans="1:30">
      <c r="L352" s="85"/>
      <c r="M352" s="85"/>
      <c r="N352" s="85"/>
      <c r="O352" s="85"/>
      <c r="P352" s="85"/>
      <c r="Q352" s="85"/>
      <c r="R352" s="85"/>
      <c r="S352" s="85"/>
      <c r="T352" s="169"/>
      <c r="U352" s="91"/>
      <c r="V352" s="85"/>
      <c r="W352" s="85"/>
      <c r="X352" s="169"/>
      <c r="Y352" s="85"/>
      <c r="Z352" s="85"/>
      <c r="AA352" s="85"/>
    </row>
    <row r="353" spans="1:30">
      <c r="L353" s="85"/>
      <c r="M353" s="85"/>
      <c r="N353" s="85"/>
      <c r="O353" s="85"/>
      <c r="P353" s="85"/>
      <c r="Q353" s="85"/>
      <c r="R353" s="85"/>
      <c r="S353" s="85"/>
      <c r="T353" s="169"/>
      <c r="U353" s="91"/>
      <c r="V353" s="85"/>
      <c r="W353" s="85"/>
      <c r="X353" s="169"/>
      <c r="Y353" s="85"/>
      <c r="Z353" s="85"/>
      <c r="AA353" s="85"/>
    </row>
    <row r="354" spans="1:30">
      <c r="L354" s="85"/>
      <c r="M354" s="85"/>
      <c r="N354" s="85"/>
      <c r="O354" s="85"/>
      <c r="P354" s="85"/>
      <c r="Q354" s="85"/>
      <c r="R354" s="85"/>
      <c r="S354" s="85"/>
      <c r="T354" s="169"/>
      <c r="U354" s="91"/>
      <c r="V354" s="85"/>
      <c r="W354" s="85"/>
      <c r="X354" s="169"/>
      <c r="Y354" s="85"/>
      <c r="Z354" s="85"/>
      <c r="AA354" s="85"/>
    </row>
    <row r="355" spans="1:30">
      <c r="L355" s="85"/>
      <c r="M355" s="85"/>
      <c r="N355" s="85"/>
      <c r="O355" s="85"/>
      <c r="P355" s="85"/>
      <c r="Q355" s="85"/>
      <c r="R355" s="85"/>
      <c r="S355" s="85"/>
      <c r="T355" s="169"/>
      <c r="U355" s="91"/>
      <c r="V355" s="85"/>
      <c r="W355" s="85"/>
      <c r="X355" s="169"/>
      <c r="Y355" s="85"/>
      <c r="Z355" s="85"/>
      <c r="AA355" s="85"/>
    </row>
    <row r="356" spans="1:30">
      <c r="L356" s="85"/>
      <c r="M356" s="85"/>
      <c r="N356" s="85"/>
      <c r="O356" s="85"/>
      <c r="P356" s="85"/>
      <c r="Q356" s="85"/>
      <c r="R356" s="85"/>
      <c r="S356" s="85"/>
      <c r="T356" s="169"/>
      <c r="U356" s="91"/>
      <c r="V356" s="85"/>
      <c r="W356" s="85"/>
      <c r="X356" s="169"/>
      <c r="Y356" s="85"/>
      <c r="Z356" s="85"/>
      <c r="AA356" s="85"/>
    </row>
    <row r="357" spans="1:30">
      <c r="L357" s="85"/>
      <c r="M357" s="85"/>
      <c r="N357" s="85"/>
      <c r="O357" s="85"/>
      <c r="P357" s="85"/>
      <c r="Q357" s="85"/>
      <c r="R357" s="85"/>
      <c r="S357" s="85"/>
      <c r="T357" s="169"/>
      <c r="U357" s="91"/>
      <c r="V357" s="85"/>
      <c r="W357" s="85"/>
      <c r="X357" s="169"/>
      <c r="Y357" s="85"/>
      <c r="Z357" s="85"/>
      <c r="AA357" s="85"/>
    </row>
    <row r="358" spans="1:30">
      <c r="L358" s="85"/>
      <c r="M358" s="85"/>
      <c r="N358" s="85"/>
      <c r="O358" s="85"/>
      <c r="P358" s="85"/>
      <c r="Q358" s="85"/>
      <c r="R358" s="85"/>
      <c r="S358" s="85"/>
      <c r="T358" s="169"/>
      <c r="U358" s="91"/>
      <c r="V358" s="85"/>
      <c r="W358" s="85"/>
      <c r="X358" s="169"/>
      <c r="Y358" s="85"/>
      <c r="Z358" s="85"/>
      <c r="AA358" s="85"/>
    </row>
    <row r="359" spans="1:30">
      <c r="L359" s="85"/>
      <c r="M359" s="85"/>
      <c r="N359" s="85"/>
      <c r="O359" s="85"/>
      <c r="P359" s="85"/>
      <c r="Q359" s="85"/>
      <c r="R359" s="85"/>
      <c r="S359" s="85"/>
      <c r="T359" s="169"/>
      <c r="U359" s="91"/>
      <c r="V359" s="85"/>
      <c r="W359" s="85"/>
      <c r="X359" s="169"/>
      <c r="Y359" s="85"/>
      <c r="Z359" s="85"/>
      <c r="AA359" s="85"/>
    </row>
    <row r="360" spans="1:30">
      <c r="A360" s="85"/>
      <c r="B360" s="85"/>
      <c r="C360" s="85"/>
      <c r="D360" s="85"/>
      <c r="E360" s="85"/>
      <c r="F360" s="85"/>
      <c r="G360" s="85"/>
      <c r="H360" s="85"/>
      <c r="I360" s="85"/>
      <c r="J360" s="85"/>
      <c r="K360" s="85"/>
      <c r="L360" s="85"/>
      <c r="M360" s="85"/>
      <c r="N360" s="85"/>
      <c r="O360" s="85"/>
      <c r="P360" s="85"/>
      <c r="Q360" s="85"/>
      <c r="R360" s="85"/>
      <c r="S360" s="85"/>
      <c r="T360" s="169"/>
      <c r="U360" s="91"/>
      <c r="V360" s="85"/>
      <c r="W360" s="85"/>
      <c r="X360" s="169"/>
      <c r="Y360" s="85"/>
      <c r="Z360" s="85"/>
      <c r="AA360" s="85"/>
      <c r="AB360" s="85"/>
      <c r="AC360" s="85"/>
      <c r="AD360" s="85"/>
    </row>
    <row r="361" spans="1:30">
      <c r="A361" s="85"/>
      <c r="B361" s="85"/>
      <c r="C361" s="85"/>
      <c r="D361" s="85"/>
      <c r="E361" s="85"/>
      <c r="F361" s="85"/>
      <c r="G361" s="85"/>
      <c r="H361" s="85"/>
      <c r="I361" s="85"/>
      <c r="J361" s="85"/>
      <c r="K361" s="85"/>
      <c r="L361" s="85"/>
      <c r="M361" s="85"/>
      <c r="N361" s="85"/>
      <c r="O361" s="85"/>
      <c r="P361" s="85"/>
      <c r="Q361" s="85"/>
      <c r="R361" s="85"/>
      <c r="S361" s="85"/>
      <c r="T361" s="169"/>
      <c r="U361" s="91"/>
      <c r="V361" s="85"/>
      <c r="W361" s="85"/>
      <c r="X361" s="169"/>
      <c r="Y361" s="85"/>
      <c r="Z361" s="85"/>
      <c r="AA361" s="85"/>
      <c r="AB361" s="85"/>
      <c r="AC361" s="85"/>
      <c r="AD361" s="85"/>
    </row>
    <row r="362" spans="1:30">
      <c r="A362" s="85"/>
      <c r="B362" s="85"/>
      <c r="C362" s="85"/>
      <c r="D362" s="85"/>
      <c r="E362" s="85"/>
      <c r="F362" s="85"/>
      <c r="G362" s="85"/>
      <c r="H362" s="85"/>
      <c r="I362" s="85"/>
      <c r="J362" s="85"/>
      <c r="K362" s="85"/>
      <c r="L362" s="85"/>
      <c r="M362" s="85"/>
      <c r="N362" s="85"/>
      <c r="O362" s="85"/>
      <c r="P362" s="85"/>
      <c r="Q362" s="85"/>
      <c r="R362" s="85"/>
      <c r="S362" s="85"/>
      <c r="T362" s="169"/>
      <c r="U362" s="91"/>
      <c r="V362" s="85"/>
      <c r="W362" s="85"/>
      <c r="X362" s="169"/>
      <c r="Y362" s="85"/>
      <c r="Z362" s="85"/>
      <c r="AA362" s="85"/>
      <c r="AB362" s="85"/>
      <c r="AC362" s="85"/>
      <c r="AD362" s="85"/>
    </row>
    <row r="363" spans="1:30">
      <c r="A363" s="85"/>
      <c r="B363" s="85"/>
      <c r="C363" s="85"/>
      <c r="D363" s="85"/>
      <c r="E363" s="85"/>
      <c r="F363" s="85"/>
      <c r="G363" s="85"/>
      <c r="H363" s="85"/>
      <c r="I363" s="85"/>
      <c r="J363" s="85"/>
      <c r="K363" s="85"/>
      <c r="L363" s="85"/>
      <c r="M363" s="85"/>
      <c r="N363" s="85"/>
      <c r="O363" s="85"/>
      <c r="P363" s="85"/>
      <c r="Q363" s="85"/>
      <c r="R363" s="85"/>
      <c r="S363" s="85"/>
      <c r="T363" s="169"/>
      <c r="U363" s="91"/>
      <c r="V363" s="85"/>
      <c r="W363" s="85"/>
      <c r="X363" s="169"/>
      <c r="Y363" s="85"/>
      <c r="Z363" s="85"/>
      <c r="AA363" s="85"/>
      <c r="AB363" s="85"/>
      <c r="AC363" s="85"/>
      <c r="AD363" s="85"/>
    </row>
    <row r="364" spans="1:30">
      <c r="A364" s="85"/>
      <c r="B364" s="85"/>
      <c r="C364" s="85"/>
      <c r="D364" s="85"/>
      <c r="E364" s="85"/>
      <c r="F364" s="85"/>
      <c r="G364" s="85"/>
      <c r="H364" s="85"/>
      <c r="I364" s="85"/>
      <c r="J364" s="85"/>
      <c r="K364" s="85"/>
      <c r="L364" s="85"/>
      <c r="M364" s="85"/>
      <c r="N364" s="85"/>
      <c r="O364" s="85"/>
      <c r="P364" s="85"/>
      <c r="Q364" s="85"/>
      <c r="R364" s="85"/>
      <c r="S364" s="85"/>
      <c r="T364" s="169"/>
      <c r="U364" s="91"/>
      <c r="V364" s="85"/>
      <c r="W364" s="85"/>
      <c r="X364" s="169"/>
      <c r="Y364" s="85"/>
      <c r="Z364" s="85"/>
      <c r="AA364" s="85"/>
      <c r="AB364" s="85"/>
      <c r="AC364" s="85"/>
      <c r="AD364" s="85"/>
    </row>
    <row r="365" spans="1:30">
      <c r="A365" s="85"/>
      <c r="B365" s="85"/>
      <c r="C365" s="85"/>
      <c r="D365" s="85"/>
      <c r="E365" s="85"/>
      <c r="F365" s="85"/>
      <c r="G365" s="85"/>
      <c r="H365" s="85"/>
      <c r="I365" s="85"/>
      <c r="J365" s="85"/>
      <c r="K365" s="85"/>
      <c r="L365" s="85"/>
      <c r="M365" s="85"/>
      <c r="N365" s="85"/>
      <c r="O365" s="85"/>
      <c r="P365" s="85"/>
      <c r="Q365" s="85"/>
      <c r="R365" s="85"/>
      <c r="S365" s="85"/>
      <c r="T365" s="169"/>
      <c r="U365" s="91"/>
      <c r="V365" s="85"/>
      <c r="W365" s="85"/>
      <c r="X365" s="169"/>
      <c r="Y365" s="85"/>
      <c r="Z365" s="85"/>
      <c r="AA365" s="85"/>
      <c r="AB365" s="85"/>
      <c r="AC365" s="85"/>
      <c r="AD365" s="85"/>
    </row>
    <row r="366" spans="1:30">
      <c r="A366" s="85"/>
      <c r="B366" s="85"/>
      <c r="C366" s="85"/>
      <c r="D366" s="85"/>
      <c r="E366" s="85"/>
      <c r="F366" s="85"/>
      <c r="G366" s="85"/>
      <c r="H366" s="85"/>
      <c r="I366" s="85"/>
      <c r="J366" s="85"/>
      <c r="K366" s="85"/>
      <c r="L366" s="85"/>
      <c r="M366" s="85"/>
      <c r="N366" s="85"/>
      <c r="O366" s="85"/>
      <c r="P366" s="85"/>
      <c r="Q366" s="85"/>
      <c r="R366" s="85"/>
      <c r="S366" s="85"/>
      <c r="T366" s="169"/>
      <c r="U366" s="91"/>
      <c r="V366" s="85"/>
      <c r="W366" s="85"/>
      <c r="X366" s="169"/>
      <c r="Y366" s="85"/>
      <c r="Z366" s="85"/>
      <c r="AA366" s="85"/>
      <c r="AB366" s="85"/>
      <c r="AC366" s="85"/>
      <c r="AD366" s="85"/>
    </row>
    <row r="367" spans="1:30">
      <c r="A367" s="85"/>
      <c r="B367" s="85"/>
      <c r="C367" s="85"/>
      <c r="D367" s="85"/>
      <c r="E367" s="85"/>
      <c r="F367" s="85"/>
      <c r="G367" s="85"/>
      <c r="H367" s="85"/>
      <c r="I367" s="85"/>
      <c r="J367" s="85"/>
      <c r="K367" s="85"/>
      <c r="L367" s="85"/>
      <c r="M367" s="85"/>
      <c r="N367" s="85"/>
      <c r="O367" s="85"/>
      <c r="P367" s="85"/>
      <c r="Q367" s="85"/>
      <c r="R367" s="85"/>
      <c r="S367" s="85"/>
      <c r="T367" s="169"/>
      <c r="U367" s="91"/>
      <c r="V367" s="85"/>
      <c r="W367" s="85"/>
      <c r="X367" s="169"/>
      <c r="Y367" s="85"/>
      <c r="Z367" s="85"/>
      <c r="AA367" s="85"/>
      <c r="AB367" s="85"/>
      <c r="AC367" s="85"/>
      <c r="AD367" s="85"/>
    </row>
    <row r="368" spans="1:30">
      <c r="A368" s="85"/>
      <c r="B368" s="85"/>
      <c r="C368" s="85"/>
      <c r="D368" s="85"/>
      <c r="E368" s="85"/>
      <c r="F368" s="85"/>
      <c r="G368" s="85"/>
      <c r="H368" s="85"/>
      <c r="I368" s="85"/>
      <c r="J368" s="85"/>
      <c r="K368" s="85"/>
      <c r="L368" s="85"/>
      <c r="M368" s="85"/>
      <c r="N368" s="85"/>
      <c r="O368" s="85"/>
      <c r="P368" s="85"/>
      <c r="Q368" s="85"/>
      <c r="R368" s="85"/>
      <c r="S368" s="85"/>
      <c r="T368" s="169"/>
      <c r="U368" s="91"/>
      <c r="V368" s="85"/>
      <c r="W368" s="85"/>
      <c r="X368" s="169"/>
      <c r="Y368" s="85"/>
      <c r="Z368" s="85"/>
      <c r="AA368" s="85"/>
      <c r="AB368" s="85"/>
      <c r="AC368" s="85"/>
      <c r="AD368" s="85"/>
    </row>
    <row r="369" spans="1:30">
      <c r="A369" s="85"/>
      <c r="B369" s="85"/>
      <c r="C369" s="85"/>
      <c r="D369" s="85"/>
      <c r="E369" s="85"/>
      <c r="F369" s="85"/>
      <c r="G369" s="85"/>
      <c r="H369" s="85"/>
      <c r="I369" s="85"/>
      <c r="J369" s="85"/>
      <c r="K369" s="85"/>
      <c r="L369" s="85"/>
      <c r="M369" s="85"/>
      <c r="N369" s="85"/>
      <c r="O369" s="85"/>
      <c r="P369" s="85"/>
      <c r="Q369" s="85"/>
      <c r="R369" s="85"/>
      <c r="S369" s="85"/>
      <c r="T369" s="169"/>
      <c r="U369" s="91"/>
      <c r="V369" s="85"/>
      <c r="W369" s="85"/>
      <c r="X369" s="169"/>
      <c r="Y369" s="85"/>
      <c r="Z369" s="85"/>
      <c r="AA369" s="85"/>
      <c r="AB369" s="85"/>
      <c r="AC369" s="85"/>
      <c r="AD369" s="85"/>
    </row>
    <row r="370" spans="1:30">
      <c r="A370" s="85"/>
      <c r="B370" s="85"/>
      <c r="C370" s="85"/>
      <c r="D370" s="85"/>
      <c r="E370" s="85"/>
      <c r="F370" s="85"/>
      <c r="G370" s="85"/>
      <c r="H370" s="85"/>
      <c r="I370" s="85"/>
      <c r="J370" s="85"/>
      <c r="K370" s="85"/>
      <c r="L370" s="85"/>
      <c r="M370" s="85"/>
      <c r="N370" s="85"/>
      <c r="O370" s="85"/>
      <c r="P370" s="85"/>
      <c r="Q370" s="85"/>
      <c r="R370" s="85"/>
      <c r="S370" s="85"/>
      <c r="T370" s="169"/>
      <c r="U370" s="91"/>
      <c r="V370" s="85"/>
      <c r="W370" s="85"/>
      <c r="X370" s="169"/>
      <c r="Y370" s="85"/>
      <c r="Z370" s="85"/>
      <c r="AA370" s="85"/>
      <c r="AB370" s="85"/>
      <c r="AC370" s="85"/>
      <c r="AD370" s="85"/>
    </row>
    <row r="371" spans="1:30">
      <c r="A371" s="85"/>
      <c r="B371" s="85"/>
      <c r="C371" s="85"/>
      <c r="D371" s="85"/>
      <c r="E371" s="85"/>
      <c r="F371" s="85"/>
      <c r="G371" s="85"/>
      <c r="H371" s="85"/>
      <c r="I371" s="85"/>
      <c r="J371" s="85"/>
      <c r="K371" s="85"/>
      <c r="L371" s="85"/>
      <c r="M371" s="85"/>
      <c r="N371" s="85"/>
      <c r="O371" s="85"/>
      <c r="P371" s="85"/>
      <c r="Q371" s="85"/>
      <c r="R371" s="85"/>
      <c r="S371" s="85"/>
      <c r="T371" s="169"/>
      <c r="U371" s="91"/>
      <c r="V371" s="85"/>
      <c r="W371" s="85"/>
      <c r="X371" s="169"/>
      <c r="Y371" s="85"/>
      <c r="Z371" s="85"/>
      <c r="AA371" s="85"/>
      <c r="AB371" s="85"/>
      <c r="AC371" s="85"/>
      <c r="AD371" s="85"/>
    </row>
    <row r="372" spans="1:30">
      <c r="A372" s="85"/>
      <c r="B372" s="85"/>
      <c r="C372" s="85"/>
      <c r="D372" s="85"/>
      <c r="E372" s="85"/>
      <c r="F372" s="85"/>
      <c r="G372" s="85"/>
      <c r="H372" s="85"/>
      <c r="I372" s="85"/>
      <c r="J372" s="85"/>
      <c r="K372" s="85"/>
      <c r="L372" s="85"/>
      <c r="M372" s="85"/>
      <c r="N372" s="85"/>
      <c r="O372" s="85"/>
      <c r="P372" s="85"/>
      <c r="Q372" s="85"/>
      <c r="R372" s="85"/>
      <c r="S372" s="85"/>
      <c r="T372" s="169"/>
      <c r="U372" s="91"/>
      <c r="V372" s="85"/>
      <c r="W372" s="85"/>
      <c r="X372" s="169"/>
      <c r="Y372" s="85"/>
      <c r="Z372" s="85"/>
      <c r="AA372" s="85"/>
      <c r="AB372" s="85"/>
      <c r="AC372" s="85"/>
      <c r="AD372" s="85"/>
    </row>
    <row r="373" spans="1:30">
      <c r="A373" s="85"/>
      <c r="B373" s="85"/>
      <c r="C373" s="85"/>
      <c r="D373" s="85"/>
      <c r="E373" s="85"/>
      <c r="F373" s="85"/>
      <c r="G373" s="85"/>
      <c r="H373" s="85"/>
      <c r="I373" s="85"/>
      <c r="J373" s="85"/>
      <c r="K373" s="85"/>
      <c r="L373" s="85"/>
      <c r="M373" s="85"/>
      <c r="N373" s="85"/>
      <c r="O373" s="85"/>
      <c r="P373" s="85"/>
      <c r="Q373" s="85"/>
      <c r="R373" s="85"/>
      <c r="S373" s="85"/>
      <c r="T373" s="169"/>
      <c r="U373" s="91"/>
      <c r="V373" s="85"/>
      <c r="W373" s="85"/>
      <c r="X373" s="169"/>
      <c r="Y373" s="85"/>
      <c r="Z373" s="85"/>
      <c r="AA373" s="85"/>
      <c r="AB373" s="85"/>
      <c r="AC373" s="85"/>
      <c r="AD373" s="85"/>
    </row>
    <row r="374" spans="1:30">
      <c r="A374" s="85"/>
      <c r="B374" s="85"/>
      <c r="C374" s="85"/>
      <c r="D374" s="85"/>
      <c r="E374" s="85"/>
      <c r="F374" s="85"/>
      <c r="G374" s="85"/>
      <c r="H374" s="85"/>
      <c r="I374" s="85"/>
      <c r="J374" s="85"/>
      <c r="K374" s="85"/>
      <c r="L374" s="85"/>
      <c r="M374" s="85"/>
      <c r="N374" s="85"/>
      <c r="O374" s="85"/>
      <c r="P374" s="85"/>
      <c r="Q374" s="85"/>
      <c r="R374" s="85"/>
      <c r="S374" s="85"/>
      <c r="T374" s="169"/>
      <c r="U374" s="91"/>
      <c r="V374" s="85"/>
      <c r="W374" s="85"/>
      <c r="X374" s="169"/>
      <c r="Y374" s="85"/>
      <c r="Z374" s="85"/>
      <c r="AA374" s="85"/>
      <c r="AB374" s="85"/>
      <c r="AC374" s="85"/>
      <c r="AD374" s="85"/>
    </row>
    <row r="375" spans="1:30">
      <c r="A375" s="85"/>
      <c r="B375" s="85"/>
      <c r="C375" s="85"/>
      <c r="D375" s="85"/>
      <c r="E375" s="85"/>
      <c r="F375" s="85"/>
      <c r="G375" s="85"/>
      <c r="H375" s="85"/>
      <c r="I375" s="85"/>
      <c r="J375" s="85"/>
      <c r="K375" s="85"/>
      <c r="L375" s="85"/>
      <c r="M375" s="85"/>
      <c r="N375" s="85"/>
      <c r="O375" s="85"/>
      <c r="P375" s="85"/>
      <c r="Q375" s="85"/>
      <c r="R375" s="85"/>
      <c r="S375" s="85"/>
      <c r="T375" s="169"/>
      <c r="U375" s="91"/>
      <c r="V375" s="85"/>
      <c r="W375" s="85"/>
      <c r="X375" s="169"/>
      <c r="Y375" s="85"/>
      <c r="Z375" s="85"/>
      <c r="AA375" s="85"/>
      <c r="AB375" s="85"/>
      <c r="AC375" s="85"/>
      <c r="AD375" s="85"/>
    </row>
    <row r="376" spans="1:30">
      <c r="A376" s="85"/>
      <c r="B376" s="85"/>
      <c r="C376" s="85"/>
      <c r="D376" s="85"/>
      <c r="E376" s="85"/>
      <c r="F376" s="85"/>
      <c r="G376" s="85"/>
      <c r="H376" s="85"/>
      <c r="I376" s="85"/>
      <c r="J376" s="85"/>
      <c r="K376" s="85"/>
      <c r="L376" s="85"/>
      <c r="M376" s="85"/>
      <c r="N376" s="85"/>
      <c r="O376" s="85"/>
      <c r="P376" s="85"/>
      <c r="Q376" s="85"/>
      <c r="R376" s="85"/>
      <c r="S376" s="85"/>
      <c r="T376" s="169"/>
      <c r="U376" s="91"/>
      <c r="V376" s="85"/>
      <c r="W376" s="85"/>
      <c r="X376" s="169"/>
      <c r="Y376" s="85"/>
      <c r="Z376" s="85"/>
      <c r="AA376" s="85"/>
      <c r="AB376" s="85"/>
      <c r="AC376" s="85"/>
      <c r="AD376" s="85"/>
    </row>
    <row r="377" spans="1:30">
      <c r="A377" s="85"/>
      <c r="B377" s="85"/>
      <c r="C377" s="85"/>
      <c r="D377" s="85"/>
      <c r="E377" s="85"/>
      <c r="F377" s="85"/>
      <c r="G377" s="85"/>
      <c r="H377" s="85"/>
      <c r="I377" s="85"/>
      <c r="J377" s="85"/>
      <c r="K377" s="85"/>
      <c r="L377" s="85"/>
      <c r="M377" s="85"/>
      <c r="N377" s="85"/>
      <c r="O377" s="85"/>
      <c r="P377" s="85"/>
      <c r="Q377" s="85"/>
      <c r="R377" s="85"/>
      <c r="S377" s="85"/>
      <c r="T377" s="169"/>
      <c r="U377" s="91"/>
      <c r="V377" s="85"/>
      <c r="W377" s="85"/>
      <c r="X377" s="169"/>
      <c r="Y377" s="85"/>
      <c r="Z377" s="85"/>
      <c r="AA377" s="85"/>
      <c r="AB377" s="85"/>
      <c r="AC377" s="85"/>
      <c r="AD377" s="85"/>
    </row>
    <row r="378" spans="1:30">
      <c r="A378" s="85"/>
      <c r="B378" s="85"/>
      <c r="C378" s="85"/>
      <c r="D378" s="85"/>
      <c r="E378" s="85"/>
      <c r="F378" s="85"/>
      <c r="G378" s="85"/>
      <c r="H378" s="85"/>
      <c r="I378" s="85"/>
      <c r="J378" s="85"/>
      <c r="K378" s="85"/>
      <c r="L378" s="85"/>
      <c r="M378" s="85"/>
      <c r="N378" s="85"/>
      <c r="O378" s="85"/>
      <c r="P378" s="85"/>
      <c r="Q378" s="85"/>
      <c r="R378" s="85"/>
      <c r="S378" s="85"/>
      <c r="T378" s="169"/>
      <c r="U378" s="91"/>
      <c r="V378" s="85"/>
      <c r="W378" s="85"/>
      <c r="X378" s="169"/>
      <c r="Y378" s="85"/>
      <c r="Z378" s="85"/>
      <c r="AA378" s="85"/>
      <c r="AB378" s="85"/>
      <c r="AC378" s="85"/>
      <c r="AD378" s="85"/>
    </row>
    <row r="379" spans="1:30">
      <c r="A379" s="85"/>
      <c r="B379" s="85"/>
      <c r="C379" s="85"/>
      <c r="D379" s="85"/>
      <c r="E379" s="85"/>
      <c r="F379" s="85"/>
      <c r="G379" s="85"/>
      <c r="H379" s="85"/>
      <c r="I379" s="85"/>
      <c r="J379" s="85"/>
      <c r="K379" s="85"/>
      <c r="L379" s="85"/>
      <c r="M379" s="85"/>
      <c r="N379" s="85"/>
      <c r="O379" s="85"/>
      <c r="P379" s="85"/>
      <c r="Q379" s="85"/>
      <c r="R379" s="85"/>
      <c r="S379" s="85"/>
      <c r="T379" s="169"/>
      <c r="U379" s="91"/>
      <c r="V379" s="85"/>
      <c r="W379" s="85"/>
      <c r="X379" s="169"/>
      <c r="Y379" s="85"/>
      <c r="Z379" s="85"/>
      <c r="AA379" s="85"/>
      <c r="AB379" s="85"/>
      <c r="AC379" s="85"/>
      <c r="AD379" s="85"/>
    </row>
    <row r="380" spans="1:30">
      <c r="A380" s="85"/>
      <c r="B380" s="85"/>
      <c r="C380" s="85"/>
      <c r="D380" s="85"/>
      <c r="E380" s="85"/>
      <c r="F380" s="85"/>
      <c r="G380" s="85"/>
      <c r="H380" s="85"/>
      <c r="I380" s="85"/>
      <c r="J380" s="85"/>
      <c r="K380" s="85"/>
      <c r="L380" s="85"/>
      <c r="M380" s="85"/>
      <c r="N380" s="85"/>
      <c r="O380" s="85"/>
      <c r="P380" s="85"/>
      <c r="Q380" s="85"/>
      <c r="R380" s="85"/>
      <c r="S380" s="85"/>
      <c r="T380" s="169"/>
      <c r="U380" s="91"/>
      <c r="V380" s="85"/>
      <c r="W380" s="85"/>
      <c r="X380" s="169"/>
      <c r="Y380" s="85"/>
      <c r="Z380" s="85"/>
      <c r="AA380" s="85"/>
      <c r="AB380" s="85"/>
      <c r="AC380" s="85"/>
      <c r="AD380" s="85"/>
    </row>
    <row r="381" spans="1:30">
      <c r="A381" s="85"/>
      <c r="B381" s="85"/>
      <c r="C381" s="85"/>
      <c r="D381" s="85"/>
      <c r="E381" s="85"/>
      <c r="F381" s="85"/>
      <c r="G381" s="85"/>
      <c r="H381" s="85"/>
      <c r="I381" s="85"/>
      <c r="J381" s="85"/>
      <c r="K381" s="85"/>
      <c r="L381" s="85"/>
      <c r="M381" s="85"/>
      <c r="N381" s="85"/>
      <c r="O381" s="85"/>
      <c r="P381" s="85"/>
      <c r="Q381" s="85"/>
      <c r="R381" s="85"/>
      <c r="S381" s="85"/>
      <c r="T381" s="169"/>
      <c r="U381" s="91"/>
      <c r="V381" s="85"/>
      <c r="W381" s="85"/>
      <c r="X381" s="169"/>
      <c r="Y381" s="85"/>
      <c r="Z381" s="85"/>
      <c r="AA381" s="85"/>
      <c r="AB381" s="85"/>
      <c r="AC381" s="85"/>
      <c r="AD381" s="85"/>
    </row>
    <row r="382" spans="1:30">
      <c r="A382" s="85"/>
      <c r="B382" s="85"/>
      <c r="C382" s="85"/>
      <c r="D382" s="85"/>
      <c r="E382" s="85"/>
      <c r="F382" s="85"/>
      <c r="G382" s="85"/>
      <c r="H382" s="85"/>
      <c r="I382" s="85"/>
      <c r="J382" s="85"/>
      <c r="K382" s="85"/>
      <c r="L382" s="85"/>
      <c r="M382" s="85"/>
      <c r="N382" s="85"/>
      <c r="O382" s="85"/>
      <c r="P382" s="85"/>
      <c r="Q382" s="85"/>
      <c r="R382" s="85"/>
      <c r="S382" s="85"/>
      <c r="T382" s="169"/>
      <c r="U382" s="91"/>
      <c r="V382" s="85"/>
      <c r="W382" s="85"/>
      <c r="X382" s="169"/>
      <c r="Y382" s="85"/>
      <c r="Z382" s="85"/>
      <c r="AA382" s="85"/>
      <c r="AB382" s="85"/>
      <c r="AC382" s="85"/>
      <c r="AD382" s="85"/>
    </row>
    <row r="383" spans="1:30">
      <c r="A383" s="85"/>
      <c r="B383" s="85"/>
      <c r="C383" s="85"/>
      <c r="D383" s="85"/>
      <c r="E383" s="85"/>
      <c r="F383" s="85"/>
      <c r="G383" s="85"/>
      <c r="H383" s="85"/>
      <c r="I383" s="85"/>
      <c r="J383" s="85"/>
      <c r="K383" s="85"/>
      <c r="L383" s="85"/>
      <c r="M383" s="85"/>
      <c r="N383" s="85"/>
      <c r="O383" s="85"/>
      <c r="P383" s="85"/>
      <c r="Q383" s="85"/>
      <c r="R383" s="85"/>
      <c r="S383" s="85"/>
      <c r="T383" s="169"/>
      <c r="U383" s="91"/>
      <c r="V383" s="85"/>
      <c r="W383" s="85"/>
      <c r="X383" s="169"/>
      <c r="Y383" s="85"/>
      <c r="Z383" s="85"/>
      <c r="AA383" s="85"/>
      <c r="AB383" s="85"/>
      <c r="AC383" s="85"/>
      <c r="AD383" s="85"/>
    </row>
    <row r="384" spans="1:30">
      <c r="A384" s="85"/>
      <c r="B384" s="85"/>
      <c r="C384" s="85"/>
      <c r="D384" s="85"/>
      <c r="E384" s="85"/>
      <c r="F384" s="85"/>
      <c r="G384" s="85"/>
      <c r="H384" s="85"/>
      <c r="I384" s="85"/>
      <c r="J384" s="85"/>
      <c r="K384" s="85"/>
      <c r="L384" s="85"/>
      <c r="M384" s="85"/>
      <c r="N384" s="85"/>
      <c r="O384" s="85"/>
      <c r="P384" s="85"/>
      <c r="Q384" s="85"/>
      <c r="R384" s="85"/>
      <c r="S384" s="85"/>
      <c r="T384" s="169"/>
      <c r="U384" s="91"/>
      <c r="V384" s="85"/>
      <c r="W384" s="85"/>
      <c r="X384" s="169"/>
      <c r="Y384" s="85"/>
      <c r="Z384" s="85"/>
      <c r="AA384" s="85"/>
      <c r="AB384" s="85"/>
      <c r="AC384" s="85"/>
      <c r="AD384" s="85"/>
    </row>
    <row r="385" spans="1:30">
      <c r="A385" s="85"/>
      <c r="B385" s="85"/>
      <c r="C385" s="85"/>
      <c r="D385" s="85"/>
      <c r="E385" s="85"/>
      <c r="F385" s="85"/>
      <c r="G385" s="85"/>
      <c r="H385" s="85"/>
      <c r="I385" s="85"/>
      <c r="J385" s="85"/>
      <c r="K385" s="85"/>
      <c r="L385" s="85"/>
      <c r="M385" s="85"/>
      <c r="N385" s="85"/>
      <c r="O385" s="85"/>
      <c r="P385" s="85"/>
      <c r="Q385" s="85"/>
      <c r="R385" s="85"/>
      <c r="S385" s="85"/>
      <c r="T385" s="169"/>
      <c r="U385" s="91"/>
      <c r="V385" s="85"/>
      <c r="W385" s="85"/>
      <c r="X385" s="169"/>
      <c r="Y385" s="85"/>
      <c r="Z385" s="85"/>
      <c r="AA385" s="85"/>
      <c r="AB385" s="85"/>
      <c r="AC385" s="85"/>
      <c r="AD385" s="85"/>
    </row>
    <row r="386" spans="1:30">
      <c r="A386" s="85"/>
      <c r="B386" s="85"/>
      <c r="C386" s="85"/>
      <c r="D386" s="85"/>
      <c r="E386" s="85"/>
      <c r="F386" s="85"/>
      <c r="G386" s="85"/>
      <c r="H386" s="85"/>
      <c r="I386" s="85"/>
      <c r="J386" s="85"/>
      <c r="K386" s="85"/>
      <c r="L386" s="85"/>
      <c r="M386" s="85"/>
      <c r="N386" s="85"/>
      <c r="O386" s="85"/>
      <c r="P386" s="85"/>
      <c r="Q386" s="85"/>
      <c r="R386" s="85"/>
      <c r="S386" s="85"/>
      <c r="T386" s="169"/>
      <c r="U386" s="91"/>
      <c r="V386" s="85"/>
      <c r="W386" s="85"/>
      <c r="X386" s="169"/>
      <c r="Y386" s="85"/>
      <c r="Z386" s="85"/>
      <c r="AA386" s="85"/>
      <c r="AB386" s="85"/>
      <c r="AC386" s="85"/>
      <c r="AD386" s="85"/>
    </row>
    <row r="387" spans="1:30">
      <c r="A387" s="85"/>
      <c r="B387" s="85"/>
      <c r="C387" s="85"/>
      <c r="D387" s="85"/>
      <c r="E387" s="85"/>
      <c r="F387" s="85"/>
      <c r="G387" s="85"/>
      <c r="H387" s="85"/>
      <c r="I387" s="85"/>
      <c r="J387" s="85"/>
      <c r="K387" s="85"/>
      <c r="L387" s="85"/>
      <c r="M387" s="85"/>
      <c r="N387" s="85"/>
      <c r="O387" s="85"/>
      <c r="P387" s="85"/>
      <c r="Q387" s="85"/>
      <c r="R387" s="85"/>
      <c r="S387" s="85"/>
      <c r="T387" s="169"/>
      <c r="U387" s="91"/>
      <c r="V387" s="85"/>
      <c r="W387" s="85"/>
      <c r="X387" s="169"/>
      <c r="Y387" s="85"/>
      <c r="Z387" s="85"/>
      <c r="AA387" s="85"/>
      <c r="AB387" s="85"/>
      <c r="AC387" s="85"/>
      <c r="AD387" s="85"/>
    </row>
    <row r="388" spans="1:30">
      <c r="A388" s="85"/>
      <c r="B388" s="85"/>
      <c r="C388" s="85"/>
      <c r="D388" s="85"/>
      <c r="E388" s="85"/>
      <c r="F388" s="85"/>
      <c r="G388" s="85"/>
      <c r="H388" s="85"/>
      <c r="I388" s="85"/>
      <c r="J388" s="85"/>
      <c r="K388" s="85"/>
      <c r="L388" s="85"/>
      <c r="M388" s="85"/>
      <c r="N388" s="85"/>
      <c r="O388" s="85"/>
      <c r="P388" s="85"/>
      <c r="Q388" s="85"/>
      <c r="R388" s="85"/>
      <c r="S388" s="85"/>
      <c r="T388" s="169"/>
      <c r="U388" s="91"/>
      <c r="V388" s="85"/>
      <c r="W388" s="85"/>
      <c r="X388" s="169"/>
      <c r="Y388" s="85"/>
      <c r="Z388" s="85"/>
      <c r="AA388" s="85"/>
      <c r="AB388" s="85"/>
      <c r="AC388" s="85"/>
      <c r="AD388" s="85"/>
    </row>
    <row r="389" spans="1:30">
      <c r="A389" s="85"/>
      <c r="B389" s="85"/>
      <c r="C389" s="85"/>
      <c r="D389" s="85"/>
      <c r="E389" s="85"/>
      <c r="F389" s="85"/>
      <c r="G389" s="85"/>
      <c r="H389" s="85"/>
      <c r="I389" s="85"/>
      <c r="J389" s="85"/>
      <c r="K389" s="85"/>
      <c r="L389" s="85"/>
      <c r="M389" s="85"/>
      <c r="N389" s="85"/>
      <c r="O389" s="85"/>
      <c r="P389" s="85"/>
      <c r="Q389" s="85"/>
      <c r="R389" s="85"/>
      <c r="S389" s="85"/>
      <c r="T389" s="169"/>
      <c r="U389" s="91"/>
      <c r="V389" s="85"/>
      <c r="W389" s="85"/>
      <c r="X389" s="169"/>
      <c r="Y389" s="85"/>
      <c r="Z389" s="85"/>
      <c r="AA389" s="85"/>
      <c r="AB389" s="85"/>
      <c r="AC389" s="85"/>
      <c r="AD389" s="85"/>
    </row>
    <row r="390" spans="1:30">
      <c r="A390" s="85"/>
      <c r="B390" s="85"/>
      <c r="C390" s="85"/>
      <c r="D390" s="85"/>
      <c r="E390" s="85"/>
      <c r="F390" s="85"/>
      <c r="G390" s="85"/>
      <c r="H390" s="85"/>
      <c r="I390" s="85"/>
      <c r="J390" s="85"/>
      <c r="K390" s="85"/>
      <c r="L390" s="85"/>
      <c r="M390" s="85"/>
      <c r="N390" s="85"/>
      <c r="O390" s="85"/>
      <c r="P390" s="85"/>
      <c r="Q390" s="85"/>
      <c r="R390" s="85"/>
      <c r="S390" s="85"/>
      <c r="T390" s="169"/>
      <c r="U390" s="91"/>
      <c r="V390" s="85"/>
      <c r="W390" s="85"/>
      <c r="X390" s="169"/>
      <c r="Y390" s="85"/>
      <c r="Z390" s="85"/>
      <c r="AA390" s="85"/>
      <c r="AB390" s="85"/>
      <c r="AC390" s="85"/>
      <c r="AD390" s="85"/>
    </row>
    <row r="391" spans="1:30">
      <c r="A391" s="85"/>
      <c r="B391" s="85"/>
      <c r="C391" s="85"/>
      <c r="D391" s="85"/>
      <c r="E391" s="85"/>
      <c r="F391" s="85"/>
      <c r="G391" s="85"/>
      <c r="H391" s="85"/>
      <c r="I391" s="85"/>
      <c r="J391" s="85"/>
      <c r="K391" s="85"/>
      <c r="L391" s="85"/>
      <c r="M391" s="85"/>
      <c r="N391" s="85"/>
      <c r="O391" s="85"/>
      <c r="P391" s="85"/>
      <c r="Q391" s="85"/>
      <c r="R391" s="85"/>
      <c r="S391" s="85"/>
      <c r="T391" s="169"/>
      <c r="U391" s="91"/>
      <c r="V391" s="85"/>
      <c r="W391" s="85"/>
      <c r="X391" s="169"/>
      <c r="Y391" s="85"/>
      <c r="Z391" s="85"/>
      <c r="AA391" s="85"/>
      <c r="AB391" s="85"/>
      <c r="AC391" s="85"/>
      <c r="AD391" s="85"/>
    </row>
    <row r="392" spans="1:30">
      <c r="A392" s="85"/>
      <c r="B392" s="85"/>
      <c r="C392" s="85"/>
      <c r="D392" s="85"/>
      <c r="E392" s="85"/>
      <c r="F392" s="85"/>
      <c r="G392" s="85"/>
      <c r="H392" s="85"/>
      <c r="I392" s="85"/>
      <c r="J392" s="85"/>
      <c r="K392" s="85"/>
      <c r="L392" s="85"/>
      <c r="M392" s="85"/>
      <c r="N392" s="85"/>
      <c r="O392" s="85"/>
      <c r="P392" s="85"/>
      <c r="Q392" s="85"/>
      <c r="R392" s="85"/>
      <c r="S392" s="85"/>
      <c r="T392" s="169"/>
      <c r="U392" s="91"/>
      <c r="V392" s="85"/>
      <c r="W392" s="85"/>
      <c r="X392" s="169"/>
      <c r="Y392" s="85"/>
      <c r="Z392" s="85"/>
      <c r="AA392" s="85"/>
      <c r="AB392" s="85"/>
      <c r="AC392" s="85"/>
      <c r="AD392" s="85"/>
    </row>
    <row r="393" spans="1:30">
      <c r="A393" s="85"/>
      <c r="B393" s="85"/>
      <c r="C393" s="85"/>
      <c r="D393" s="85"/>
      <c r="E393" s="85"/>
      <c r="F393" s="85"/>
      <c r="G393" s="85"/>
      <c r="H393" s="85"/>
      <c r="I393" s="85"/>
      <c r="J393" s="85"/>
      <c r="K393" s="85"/>
      <c r="L393" s="85"/>
      <c r="M393" s="85"/>
      <c r="N393" s="85"/>
      <c r="O393" s="85"/>
      <c r="P393" s="85"/>
      <c r="Q393" s="85"/>
      <c r="R393" s="85"/>
      <c r="S393" s="85"/>
      <c r="T393" s="169"/>
      <c r="U393" s="91"/>
      <c r="V393" s="85"/>
      <c r="W393" s="85"/>
      <c r="X393" s="169"/>
      <c r="Y393" s="85"/>
      <c r="Z393" s="85"/>
      <c r="AA393" s="85"/>
      <c r="AB393" s="85"/>
      <c r="AC393" s="85"/>
      <c r="AD393" s="85"/>
    </row>
    <row r="394" spans="1:30">
      <c r="A394" s="85"/>
      <c r="B394" s="85"/>
      <c r="C394" s="85"/>
      <c r="D394" s="85"/>
      <c r="E394" s="85"/>
      <c r="F394" s="85"/>
      <c r="G394" s="85"/>
      <c r="H394" s="85"/>
      <c r="I394" s="85"/>
      <c r="J394" s="85"/>
      <c r="K394" s="85"/>
      <c r="L394" s="85"/>
      <c r="M394" s="85"/>
      <c r="N394" s="85"/>
      <c r="O394" s="85"/>
      <c r="P394" s="85"/>
      <c r="Q394" s="85"/>
      <c r="R394" s="85"/>
      <c r="S394" s="85"/>
      <c r="T394" s="169"/>
      <c r="U394" s="91"/>
      <c r="V394" s="85"/>
      <c r="W394" s="85"/>
      <c r="X394" s="169"/>
      <c r="Y394" s="85"/>
      <c r="Z394" s="85"/>
      <c r="AA394" s="85"/>
      <c r="AB394" s="85"/>
      <c r="AC394" s="85"/>
      <c r="AD394" s="85"/>
    </row>
    <row r="395" spans="1:30">
      <c r="A395" s="85"/>
      <c r="B395" s="85"/>
      <c r="C395" s="85"/>
      <c r="D395" s="85"/>
      <c r="E395" s="85"/>
      <c r="F395" s="85"/>
      <c r="G395" s="85"/>
      <c r="H395" s="85"/>
      <c r="I395" s="85"/>
      <c r="J395" s="85"/>
      <c r="K395" s="85"/>
      <c r="L395" s="85"/>
      <c r="M395" s="85"/>
      <c r="N395" s="85"/>
      <c r="O395" s="85"/>
      <c r="P395" s="85"/>
      <c r="Q395" s="85"/>
      <c r="R395" s="85"/>
      <c r="S395" s="85"/>
      <c r="T395" s="169"/>
      <c r="U395" s="91"/>
      <c r="V395" s="85"/>
      <c r="W395" s="85"/>
      <c r="X395" s="169"/>
      <c r="Y395" s="85"/>
      <c r="Z395" s="85"/>
      <c r="AA395" s="85"/>
      <c r="AB395" s="85"/>
      <c r="AC395" s="85"/>
      <c r="AD395" s="85"/>
    </row>
    <row r="396" spans="1:30">
      <c r="A396" s="85"/>
      <c r="B396" s="85"/>
      <c r="C396" s="85"/>
      <c r="D396" s="85"/>
      <c r="E396" s="85"/>
      <c r="F396" s="85"/>
      <c r="G396" s="85"/>
      <c r="H396" s="85"/>
      <c r="I396" s="85"/>
      <c r="J396" s="85"/>
      <c r="K396" s="85"/>
      <c r="L396" s="85"/>
      <c r="M396" s="85"/>
      <c r="N396" s="85"/>
      <c r="O396" s="85"/>
      <c r="P396" s="85"/>
      <c r="Q396" s="85"/>
      <c r="R396" s="85"/>
      <c r="S396" s="85"/>
      <c r="T396" s="169"/>
      <c r="U396" s="91"/>
      <c r="V396" s="85"/>
      <c r="W396" s="85"/>
      <c r="X396" s="169"/>
      <c r="Y396" s="85"/>
      <c r="Z396" s="85"/>
      <c r="AA396" s="85"/>
      <c r="AB396" s="85"/>
      <c r="AC396" s="85"/>
      <c r="AD396" s="85"/>
    </row>
    <row r="397" spans="1:30">
      <c r="A397" s="85"/>
      <c r="B397" s="85"/>
      <c r="C397" s="85"/>
      <c r="D397" s="85"/>
      <c r="E397" s="85"/>
      <c r="F397" s="85"/>
      <c r="G397" s="85"/>
      <c r="H397" s="85"/>
      <c r="I397" s="85"/>
      <c r="J397" s="85"/>
      <c r="K397" s="85"/>
      <c r="L397" s="85"/>
      <c r="M397" s="85"/>
      <c r="N397" s="85"/>
      <c r="O397" s="85"/>
      <c r="P397" s="85"/>
      <c r="Q397" s="85"/>
      <c r="R397" s="85"/>
      <c r="S397" s="85"/>
      <c r="T397" s="169"/>
      <c r="U397" s="91"/>
      <c r="V397" s="85"/>
      <c r="W397" s="85"/>
      <c r="X397" s="169"/>
      <c r="Y397" s="85"/>
      <c r="Z397" s="85"/>
      <c r="AA397" s="85"/>
      <c r="AB397" s="85"/>
      <c r="AC397" s="85"/>
      <c r="AD397" s="85"/>
    </row>
    <row r="398" spans="1:30">
      <c r="A398" s="85"/>
      <c r="B398" s="85"/>
      <c r="C398" s="85"/>
      <c r="D398" s="85"/>
      <c r="E398" s="85"/>
      <c r="F398" s="85"/>
      <c r="G398" s="85"/>
      <c r="H398" s="85"/>
      <c r="I398" s="85"/>
      <c r="J398" s="85"/>
      <c r="K398" s="85"/>
      <c r="L398" s="85"/>
      <c r="M398" s="85"/>
      <c r="N398" s="85"/>
      <c r="O398" s="85"/>
      <c r="P398" s="85"/>
      <c r="Q398" s="85"/>
      <c r="R398" s="85"/>
      <c r="S398" s="85"/>
      <c r="T398" s="169"/>
      <c r="U398" s="91"/>
      <c r="V398" s="85"/>
      <c r="W398" s="85"/>
      <c r="X398" s="169"/>
      <c r="Y398" s="85"/>
      <c r="Z398" s="85"/>
      <c r="AA398" s="85"/>
      <c r="AB398" s="85"/>
      <c r="AC398" s="85"/>
      <c r="AD398" s="85"/>
    </row>
    <row r="399" spans="1:30">
      <c r="A399" s="85"/>
      <c r="B399" s="85"/>
      <c r="C399" s="85"/>
      <c r="D399" s="85"/>
      <c r="E399" s="85"/>
      <c r="F399" s="85"/>
      <c r="G399" s="85"/>
      <c r="H399" s="85"/>
      <c r="I399" s="85"/>
      <c r="J399" s="85"/>
      <c r="K399" s="85"/>
      <c r="L399" s="85"/>
      <c r="M399" s="85"/>
      <c r="N399" s="85"/>
      <c r="O399" s="85"/>
      <c r="P399" s="85"/>
      <c r="Q399" s="85"/>
      <c r="R399" s="85"/>
      <c r="S399" s="85"/>
      <c r="T399" s="169"/>
      <c r="U399" s="91"/>
      <c r="V399" s="85"/>
      <c r="W399" s="85"/>
      <c r="X399" s="169"/>
      <c r="Y399" s="85"/>
      <c r="Z399" s="85"/>
      <c r="AA399" s="85"/>
      <c r="AB399" s="85"/>
      <c r="AC399" s="85"/>
      <c r="AD399" s="85"/>
    </row>
    <row r="400" spans="1:30">
      <c r="A400" s="85"/>
      <c r="B400" s="85"/>
      <c r="C400" s="85"/>
      <c r="D400" s="85"/>
      <c r="E400" s="85"/>
      <c r="F400" s="85"/>
      <c r="G400" s="85"/>
      <c r="H400" s="85"/>
      <c r="I400" s="85"/>
      <c r="J400" s="85"/>
      <c r="K400" s="85"/>
      <c r="L400" s="85"/>
      <c r="M400" s="85"/>
      <c r="N400" s="85"/>
      <c r="O400" s="85"/>
      <c r="P400" s="85"/>
      <c r="Q400" s="85"/>
      <c r="R400" s="85"/>
      <c r="S400" s="85"/>
      <c r="T400" s="169"/>
      <c r="U400" s="91"/>
      <c r="V400" s="85"/>
      <c r="W400" s="85"/>
      <c r="X400" s="169"/>
      <c r="Y400" s="85"/>
      <c r="Z400" s="85"/>
      <c r="AA400" s="85"/>
      <c r="AB400" s="85"/>
      <c r="AC400" s="85"/>
      <c r="AD400" s="85"/>
    </row>
    <row r="401" spans="1:30">
      <c r="A401" s="85"/>
      <c r="B401" s="85"/>
      <c r="C401" s="85"/>
      <c r="D401" s="85"/>
      <c r="E401" s="85"/>
      <c r="F401" s="85"/>
      <c r="G401" s="85"/>
      <c r="H401" s="85"/>
      <c r="I401" s="85"/>
      <c r="J401" s="85"/>
      <c r="K401" s="85"/>
      <c r="L401" s="85"/>
      <c r="M401" s="85"/>
      <c r="N401" s="85"/>
      <c r="O401" s="85"/>
      <c r="P401" s="85"/>
      <c r="Q401" s="85"/>
      <c r="R401" s="85"/>
      <c r="S401" s="85"/>
      <c r="T401" s="169"/>
      <c r="U401" s="91"/>
      <c r="V401" s="85"/>
      <c r="W401" s="85"/>
      <c r="X401" s="169"/>
      <c r="Y401" s="85"/>
      <c r="Z401" s="85"/>
      <c r="AA401" s="85"/>
      <c r="AB401" s="85"/>
      <c r="AC401" s="85"/>
      <c r="AD401" s="85"/>
    </row>
    <row r="402" spans="1:30">
      <c r="A402" s="85"/>
      <c r="B402" s="85"/>
      <c r="C402" s="85"/>
      <c r="D402" s="85"/>
      <c r="E402" s="85"/>
      <c r="F402" s="85"/>
      <c r="G402" s="85"/>
      <c r="H402" s="85"/>
      <c r="I402" s="85"/>
      <c r="J402" s="85"/>
      <c r="K402" s="85"/>
      <c r="L402" s="85"/>
      <c r="M402" s="85"/>
      <c r="N402" s="85"/>
      <c r="O402" s="85"/>
      <c r="P402" s="85"/>
      <c r="Q402" s="85"/>
      <c r="R402" s="85"/>
      <c r="S402" s="85"/>
      <c r="T402" s="169"/>
      <c r="U402" s="91"/>
      <c r="V402" s="85"/>
      <c r="W402" s="85"/>
      <c r="X402" s="169"/>
      <c r="Y402" s="85"/>
      <c r="Z402" s="85"/>
      <c r="AA402" s="85"/>
      <c r="AB402" s="85"/>
      <c r="AC402" s="85"/>
      <c r="AD402" s="85"/>
    </row>
    <row r="403" spans="1:30">
      <c r="A403" s="85"/>
      <c r="B403" s="85"/>
      <c r="C403" s="85"/>
      <c r="D403" s="85"/>
      <c r="E403" s="85"/>
      <c r="F403" s="85"/>
      <c r="G403" s="85"/>
      <c r="H403" s="85"/>
      <c r="I403" s="85"/>
      <c r="J403" s="85"/>
      <c r="K403" s="85"/>
      <c r="L403" s="85"/>
      <c r="M403" s="85"/>
      <c r="N403" s="85"/>
      <c r="O403" s="85"/>
      <c r="P403" s="85"/>
      <c r="Q403" s="85"/>
      <c r="R403" s="85"/>
      <c r="S403" s="85"/>
      <c r="T403" s="169"/>
      <c r="U403" s="91"/>
      <c r="V403" s="85"/>
      <c r="W403" s="85"/>
      <c r="X403" s="169"/>
      <c r="Y403" s="85"/>
      <c r="Z403" s="85"/>
      <c r="AA403" s="85"/>
      <c r="AB403" s="85"/>
      <c r="AC403" s="85"/>
      <c r="AD403" s="85"/>
    </row>
    <row r="404" spans="1:30">
      <c r="A404" s="85"/>
      <c r="B404" s="85"/>
      <c r="C404" s="85"/>
      <c r="D404" s="85"/>
      <c r="E404" s="85"/>
      <c r="F404" s="85"/>
      <c r="G404" s="85"/>
      <c r="H404" s="85"/>
      <c r="I404" s="85"/>
      <c r="J404" s="85"/>
      <c r="K404" s="85"/>
      <c r="L404" s="85"/>
      <c r="M404" s="85"/>
      <c r="N404" s="85"/>
      <c r="O404" s="85"/>
      <c r="P404" s="85"/>
      <c r="Q404" s="85"/>
      <c r="R404" s="85"/>
      <c r="S404" s="85"/>
      <c r="T404" s="169"/>
      <c r="U404" s="91"/>
      <c r="V404" s="85"/>
      <c r="W404" s="85"/>
      <c r="X404" s="169"/>
      <c r="Y404" s="85"/>
      <c r="Z404" s="85"/>
      <c r="AA404" s="85"/>
      <c r="AB404" s="85"/>
      <c r="AC404" s="85"/>
      <c r="AD404" s="85"/>
    </row>
    <row r="405" spans="1:30">
      <c r="A405" s="85"/>
      <c r="B405" s="85"/>
      <c r="C405" s="85"/>
      <c r="D405" s="85"/>
      <c r="E405" s="85"/>
      <c r="F405" s="85"/>
      <c r="G405" s="85"/>
      <c r="H405" s="85"/>
      <c r="I405" s="85"/>
      <c r="J405" s="85"/>
      <c r="K405" s="85"/>
      <c r="L405" s="85"/>
      <c r="M405" s="85"/>
      <c r="N405" s="85"/>
      <c r="O405" s="85"/>
      <c r="P405" s="85"/>
      <c r="Q405" s="85"/>
      <c r="R405" s="85"/>
      <c r="S405" s="85"/>
      <c r="T405" s="169"/>
      <c r="U405" s="91"/>
      <c r="V405" s="85"/>
      <c r="W405" s="85"/>
      <c r="X405" s="169"/>
      <c r="Y405" s="85"/>
      <c r="Z405" s="85"/>
      <c r="AA405" s="85"/>
      <c r="AB405" s="85"/>
      <c r="AC405" s="85"/>
      <c r="AD405" s="85"/>
    </row>
    <row r="406" spans="1:30">
      <c r="A406" s="85"/>
      <c r="B406" s="85"/>
      <c r="C406" s="85"/>
      <c r="D406" s="85"/>
      <c r="E406" s="85"/>
      <c r="F406" s="85"/>
      <c r="G406" s="85"/>
      <c r="H406" s="85"/>
      <c r="I406" s="85"/>
      <c r="J406" s="85"/>
      <c r="K406" s="85"/>
      <c r="L406" s="85"/>
      <c r="M406" s="85"/>
      <c r="N406" s="85"/>
      <c r="O406" s="85"/>
      <c r="P406" s="85"/>
      <c r="Q406" s="85"/>
      <c r="R406" s="85"/>
      <c r="S406" s="85"/>
      <c r="T406" s="169"/>
      <c r="U406" s="91"/>
      <c r="V406" s="85"/>
      <c r="W406" s="85"/>
      <c r="X406" s="169"/>
      <c r="Y406" s="85"/>
      <c r="Z406" s="85"/>
      <c r="AA406" s="85"/>
      <c r="AB406" s="85"/>
      <c r="AC406" s="85"/>
      <c r="AD406" s="85"/>
    </row>
    <row r="407" spans="1:30">
      <c r="A407" s="85"/>
      <c r="B407" s="85"/>
      <c r="C407" s="85"/>
      <c r="D407" s="85"/>
      <c r="E407" s="85"/>
      <c r="F407" s="85"/>
      <c r="G407" s="85"/>
      <c r="H407" s="85"/>
      <c r="I407" s="85"/>
      <c r="J407" s="85"/>
      <c r="K407" s="85"/>
      <c r="L407" s="85"/>
      <c r="M407" s="85"/>
      <c r="N407" s="85"/>
      <c r="O407" s="85"/>
      <c r="P407" s="85"/>
      <c r="Q407" s="85"/>
      <c r="R407" s="85"/>
      <c r="S407" s="85"/>
      <c r="T407" s="169"/>
      <c r="U407" s="91"/>
      <c r="V407" s="85"/>
      <c r="W407" s="85"/>
      <c r="X407" s="169"/>
      <c r="Y407" s="85"/>
      <c r="Z407" s="85"/>
      <c r="AA407" s="85"/>
      <c r="AB407" s="85"/>
      <c r="AC407" s="85"/>
      <c r="AD407" s="85"/>
    </row>
    <row r="408" spans="1:30">
      <c r="A408" s="85"/>
      <c r="B408" s="85"/>
      <c r="C408" s="85"/>
      <c r="D408" s="85"/>
      <c r="E408" s="85"/>
      <c r="F408" s="85"/>
      <c r="G408" s="85"/>
      <c r="H408" s="85"/>
      <c r="I408" s="85"/>
      <c r="J408" s="85"/>
      <c r="K408" s="85"/>
      <c r="L408" s="85"/>
      <c r="M408" s="85"/>
      <c r="N408" s="85"/>
      <c r="O408" s="85"/>
      <c r="P408" s="85"/>
      <c r="Q408" s="85"/>
      <c r="R408" s="85"/>
      <c r="S408" s="85"/>
      <c r="T408" s="169"/>
      <c r="U408" s="91"/>
      <c r="V408" s="85"/>
      <c r="W408" s="85"/>
      <c r="X408" s="169"/>
      <c r="Y408" s="85"/>
      <c r="Z408" s="85"/>
      <c r="AA408" s="85"/>
      <c r="AB408" s="85"/>
      <c r="AC408" s="85"/>
      <c r="AD408" s="85"/>
    </row>
    <row r="409" spans="1:30">
      <c r="A409" s="85"/>
      <c r="B409" s="85"/>
      <c r="C409" s="85"/>
      <c r="D409" s="85"/>
      <c r="E409" s="85"/>
      <c r="F409" s="85"/>
      <c r="G409" s="85"/>
      <c r="H409" s="85"/>
      <c r="I409" s="85"/>
      <c r="J409" s="85"/>
      <c r="K409" s="85"/>
      <c r="L409" s="85"/>
      <c r="M409" s="85"/>
      <c r="N409" s="85"/>
      <c r="O409" s="85"/>
      <c r="P409" s="85"/>
      <c r="Q409" s="85"/>
      <c r="R409" s="85"/>
      <c r="S409" s="85"/>
      <c r="T409" s="169"/>
      <c r="U409" s="91"/>
      <c r="V409" s="85"/>
      <c r="W409" s="85"/>
      <c r="X409" s="169"/>
      <c r="Y409" s="85"/>
      <c r="Z409" s="85"/>
      <c r="AA409" s="85"/>
      <c r="AB409" s="85"/>
      <c r="AC409" s="85"/>
      <c r="AD409" s="85"/>
    </row>
    <row r="410" spans="1:30">
      <c r="A410" s="85"/>
      <c r="B410" s="85"/>
      <c r="C410" s="85"/>
      <c r="D410" s="85"/>
      <c r="E410" s="85"/>
      <c r="F410" s="85"/>
      <c r="G410" s="85"/>
      <c r="H410" s="85"/>
      <c r="I410" s="85"/>
      <c r="J410" s="85"/>
      <c r="K410" s="85"/>
      <c r="L410" s="85"/>
      <c r="M410" s="85"/>
      <c r="N410" s="85"/>
      <c r="O410" s="85"/>
      <c r="P410" s="85"/>
      <c r="Q410" s="85"/>
      <c r="R410" s="85"/>
      <c r="S410" s="85"/>
      <c r="T410" s="169"/>
      <c r="U410" s="91"/>
      <c r="V410" s="85"/>
      <c r="W410" s="85"/>
      <c r="X410" s="169"/>
      <c r="Y410" s="85"/>
      <c r="Z410" s="85"/>
      <c r="AA410" s="85"/>
      <c r="AB410" s="85"/>
      <c r="AC410" s="85"/>
      <c r="AD410" s="85"/>
    </row>
  </sheetData>
  <mergeCells count="50">
    <mergeCell ref="A1:AB1"/>
    <mergeCell ref="A3:AB3"/>
    <mergeCell ref="A4:AB4"/>
    <mergeCell ref="A5:AB5"/>
    <mergeCell ref="A6:A12"/>
    <mergeCell ref="Q8:S8"/>
    <mergeCell ref="N8:N12"/>
    <mergeCell ref="F6:H7"/>
    <mergeCell ref="W10:W12"/>
    <mergeCell ref="B6:B12"/>
    <mergeCell ref="I8:I12"/>
    <mergeCell ref="AB6:AB12"/>
    <mergeCell ref="G9:G12"/>
    <mergeCell ref="R10:R12"/>
    <mergeCell ref="R9:S9"/>
    <mergeCell ref="Z10:Z12"/>
    <mergeCell ref="B77:AB77"/>
    <mergeCell ref="P8:P12"/>
    <mergeCell ref="L8:L12"/>
    <mergeCell ref="J8:K8"/>
    <mergeCell ref="T8:T12"/>
    <mergeCell ref="F8:F12"/>
    <mergeCell ref="G8:H8"/>
    <mergeCell ref="C6:C12"/>
    <mergeCell ref="D6:D12"/>
    <mergeCell ref="E6:E12"/>
    <mergeCell ref="K9:K12"/>
    <mergeCell ref="T7:W7"/>
    <mergeCell ref="X7:AA7"/>
    <mergeCell ref="I6:K7"/>
    <mergeCell ref="U8:W8"/>
    <mergeCell ref="P6:AA6"/>
    <mergeCell ref="L6:M7"/>
    <mergeCell ref="P7:S7"/>
    <mergeCell ref="N6:O7"/>
    <mergeCell ref="X8:X12"/>
    <mergeCell ref="V9:W9"/>
    <mergeCell ref="Y8:AA8"/>
    <mergeCell ref="AA10:AA12"/>
    <mergeCell ref="M8:M12"/>
    <mergeCell ref="O8:O12"/>
    <mergeCell ref="B76:AB76"/>
    <mergeCell ref="U9:U12"/>
    <mergeCell ref="H9:H12"/>
    <mergeCell ref="Y9:Y12"/>
    <mergeCell ref="Z9:AA9"/>
    <mergeCell ref="J9:J12"/>
    <mergeCell ref="Q9:Q12"/>
    <mergeCell ref="V10:V12"/>
    <mergeCell ref="S10:S12"/>
  </mergeCells>
  <printOptions horizontalCentered="1" verticalCentered="1"/>
  <pageMargins left="0.28000000000000003" right="0.32" top="0.56999999999999995" bottom="0.5" header="0.71" footer="0.27559055118110198"/>
  <pageSetup paperSize="9" scale="60" fitToHeight="0" orientation="landscape" useFirstPageNumber="1"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8"/>
  <sheetViews>
    <sheetView zoomScale="80" zoomScaleNormal="80" zoomScaleSheetLayoutView="87" workbookViewId="0">
      <selection activeCell="S25" sqref="S25"/>
    </sheetView>
  </sheetViews>
  <sheetFormatPr defaultRowHeight="18.75"/>
  <cols>
    <col min="1" max="1" width="7.28515625" style="71" customWidth="1"/>
    <col min="2" max="2" width="43" style="10" customWidth="1"/>
    <col min="3" max="3" width="8.42578125" style="72" hidden="1" customWidth="1"/>
    <col min="4" max="4" width="8.7109375" style="73" customWidth="1"/>
    <col min="5" max="5" width="8.42578125" style="74" customWidth="1"/>
    <col min="6" max="6" width="9" style="74" customWidth="1"/>
    <col min="7" max="7" width="15.5703125" style="73" hidden="1" customWidth="1"/>
    <col min="8" max="8" width="12.85546875" style="12" hidden="1" customWidth="1"/>
    <col min="9" max="9" width="13.85546875" style="12" hidden="1" customWidth="1"/>
    <col min="10" max="11" width="12.42578125" style="12" hidden="1" customWidth="1"/>
    <col min="12" max="12" width="9.7109375" style="12" hidden="1" customWidth="1"/>
    <col min="13" max="13" width="12.42578125" style="12" hidden="1" customWidth="1"/>
    <col min="14" max="14" width="10.28515625" style="12" hidden="1" customWidth="1"/>
    <col min="15" max="15" width="11.85546875" style="12" hidden="1" customWidth="1"/>
    <col min="16" max="16" width="10.42578125" style="12" hidden="1" customWidth="1"/>
    <col min="17" max="17" width="12.5703125" style="162" customWidth="1"/>
    <col min="18" max="18" width="11.7109375" style="12" customWidth="1"/>
    <col min="19" max="19" width="10" style="12" customWidth="1"/>
    <col min="20" max="20" width="9.42578125" style="12" customWidth="1"/>
    <col min="21" max="21" width="11.7109375" style="162" customWidth="1"/>
    <col min="22" max="22" width="11.42578125" style="12" customWidth="1"/>
    <col min="23" max="23" width="10" style="12" customWidth="1"/>
    <col min="24" max="26" width="9.42578125" style="12" customWidth="1"/>
    <col min="27" max="27" width="10.7109375" style="162" customWidth="1"/>
    <col min="28" max="28" width="9.42578125" style="12" customWidth="1"/>
    <col min="29" max="29" width="8" style="12" customWidth="1"/>
    <col min="30" max="30" width="9.7109375" style="12" customWidth="1"/>
    <col min="31" max="31" width="19.140625" style="12" customWidth="1"/>
    <col min="32" max="32" width="9.42578125" style="12" hidden="1" customWidth="1"/>
    <col min="33" max="33" width="10.42578125" style="12" hidden="1" customWidth="1"/>
    <col min="34" max="34" width="9.7109375" style="12" hidden="1" customWidth="1"/>
    <col min="35" max="35" width="2.5703125" style="4" hidden="1" customWidth="1"/>
    <col min="36" max="36" width="19" style="4" customWidth="1"/>
    <col min="37" max="37" width="9.140625" style="4"/>
    <col min="38" max="38" width="20.7109375" style="4" customWidth="1"/>
    <col min="39" max="16384" width="9.140625" style="4"/>
  </cols>
  <sheetData>
    <row r="1" spans="1:36" s="25" customFormat="1" ht="22.5" customHeight="1">
      <c r="A1" s="471"/>
      <c r="B1" s="471"/>
      <c r="C1" s="13"/>
      <c r="D1" s="13"/>
      <c r="E1" s="13"/>
      <c r="F1" s="13"/>
      <c r="G1" s="13"/>
      <c r="H1" s="13"/>
      <c r="I1" s="13"/>
      <c r="J1" s="13"/>
      <c r="K1" s="13"/>
      <c r="L1" s="13"/>
      <c r="M1" s="13"/>
      <c r="N1" s="13"/>
      <c r="O1" s="13"/>
      <c r="P1" s="13"/>
      <c r="Q1" s="159"/>
      <c r="R1" s="13"/>
      <c r="S1" s="13"/>
      <c r="T1" s="13"/>
      <c r="U1" s="159"/>
      <c r="V1" s="13"/>
      <c r="W1" s="13"/>
      <c r="X1" s="13"/>
      <c r="Y1" s="13"/>
      <c r="Z1" s="13"/>
      <c r="AA1" s="159"/>
      <c r="AB1" s="13"/>
      <c r="AC1" s="13"/>
      <c r="AD1" s="13"/>
      <c r="AE1" s="13"/>
      <c r="AF1" s="24"/>
      <c r="AG1" s="24"/>
      <c r="AH1" s="24"/>
    </row>
    <row r="2" spans="1:36" s="25" customFormat="1" ht="32.25" hidden="1" customHeight="1">
      <c r="A2" s="11"/>
      <c r="B2" s="24"/>
      <c r="C2" s="26"/>
      <c r="D2" s="27"/>
      <c r="E2" s="24"/>
      <c r="F2" s="24"/>
      <c r="G2" s="27"/>
      <c r="H2" s="24"/>
      <c r="I2" s="11"/>
      <c r="J2" s="11"/>
      <c r="K2" s="11"/>
      <c r="L2" s="11"/>
      <c r="M2" s="11"/>
      <c r="N2" s="11"/>
      <c r="O2" s="11"/>
      <c r="P2" s="11"/>
      <c r="Q2" s="164"/>
      <c r="R2" s="11"/>
      <c r="S2" s="11"/>
      <c r="T2" s="11"/>
      <c r="U2" s="164"/>
      <c r="V2" s="11"/>
      <c r="W2" s="11"/>
      <c r="X2" s="11"/>
      <c r="Y2" s="11"/>
      <c r="Z2" s="11"/>
      <c r="AA2" s="160"/>
      <c r="AB2" s="10"/>
      <c r="AC2" s="11"/>
      <c r="AD2" s="11"/>
      <c r="AE2" s="28"/>
      <c r="AF2" s="29"/>
      <c r="AG2" s="29"/>
      <c r="AH2" s="28" t="s">
        <v>21</v>
      </c>
    </row>
    <row r="3" spans="1:36" s="25" customFormat="1" ht="32.25" hidden="1" customHeight="1">
      <c r="A3" s="467" t="s">
        <v>22</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11"/>
      <c r="AG3" s="11"/>
      <c r="AH3" s="11"/>
    </row>
    <row r="4" spans="1:36" s="25" customFormat="1" ht="31.9" hidden="1" customHeight="1">
      <c r="A4" s="468" t="s">
        <v>23</v>
      </c>
      <c r="B4" s="468"/>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row>
    <row r="5" spans="1:36" s="10" customFormat="1" ht="42" customHeight="1">
      <c r="A5" s="469" t="s">
        <v>577</v>
      </c>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11"/>
      <c r="AG5" s="11"/>
      <c r="AH5" s="11"/>
    </row>
    <row r="6" spans="1:36" s="10" customFormat="1" ht="27.75" customHeight="1">
      <c r="A6" s="470"/>
      <c r="B6" s="470"/>
      <c r="C6" s="470"/>
      <c r="D6" s="470"/>
      <c r="E6" s="470"/>
      <c r="F6" s="470"/>
      <c r="G6" s="470"/>
      <c r="H6" s="470"/>
      <c r="I6" s="470"/>
      <c r="J6" s="470"/>
      <c r="K6" s="470"/>
      <c r="L6" s="470"/>
      <c r="M6" s="470"/>
      <c r="N6" s="470"/>
      <c r="O6" s="470"/>
      <c r="P6" s="470"/>
      <c r="Q6" s="470"/>
      <c r="R6" s="470"/>
      <c r="S6" s="470"/>
      <c r="T6" s="470"/>
      <c r="U6" s="470"/>
      <c r="V6" s="470"/>
      <c r="W6" s="470"/>
      <c r="X6" s="470"/>
      <c r="Y6" s="470"/>
      <c r="Z6" s="470"/>
      <c r="AA6" s="470"/>
      <c r="AB6" s="470"/>
      <c r="AC6" s="470"/>
      <c r="AD6" s="470"/>
      <c r="AE6" s="470"/>
      <c r="AF6" s="25"/>
      <c r="AG6" s="25"/>
      <c r="AH6" s="25"/>
    </row>
    <row r="7" spans="1:36" s="10" customFormat="1" ht="21" customHeight="1">
      <c r="A7" s="360" t="s">
        <v>409</v>
      </c>
      <c r="B7" s="360"/>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475" t="s">
        <v>410</v>
      </c>
      <c r="AE7" s="475"/>
      <c r="AF7" s="361"/>
      <c r="AG7" s="361"/>
      <c r="AH7" s="361"/>
      <c r="AI7" s="362"/>
      <c r="AJ7" s="362"/>
    </row>
    <row r="8" spans="1:36" s="10" customFormat="1" ht="21.75" customHeight="1">
      <c r="A8" s="461" t="s">
        <v>0</v>
      </c>
      <c r="B8" s="461" t="s">
        <v>24</v>
      </c>
      <c r="C8" s="462" t="s">
        <v>408</v>
      </c>
      <c r="D8" s="461" t="s">
        <v>25</v>
      </c>
      <c r="E8" s="461" t="s">
        <v>26</v>
      </c>
      <c r="F8" s="461" t="s">
        <v>27</v>
      </c>
      <c r="G8" s="461" t="s">
        <v>28</v>
      </c>
      <c r="H8" s="461"/>
      <c r="I8" s="461"/>
      <c r="J8" s="461" t="s">
        <v>29</v>
      </c>
      <c r="K8" s="461"/>
      <c r="L8" s="461"/>
      <c r="M8" s="461" t="s">
        <v>588</v>
      </c>
      <c r="N8" s="461"/>
      <c r="O8" s="461" t="s">
        <v>30</v>
      </c>
      <c r="P8" s="461"/>
      <c r="Q8" s="465" t="s">
        <v>31</v>
      </c>
      <c r="R8" s="465"/>
      <c r="S8" s="465"/>
      <c r="T8" s="465"/>
      <c r="U8" s="465"/>
      <c r="V8" s="465"/>
      <c r="W8" s="465"/>
      <c r="X8" s="465"/>
      <c r="Y8" s="465"/>
      <c r="Z8" s="465"/>
      <c r="AA8" s="465"/>
      <c r="AB8" s="465"/>
      <c r="AC8" s="465"/>
      <c r="AD8" s="465"/>
      <c r="AE8" s="461" t="s">
        <v>32</v>
      </c>
      <c r="AF8" s="363"/>
      <c r="AG8" s="363"/>
      <c r="AH8" s="363"/>
      <c r="AI8" s="362"/>
      <c r="AJ8" s="362"/>
    </row>
    <row r="9" spans="1:36" s="30" customFormat="1" ht="47.25" customHeight="1">
      <c r="A9" s="461"/>
      <c r="B9" s="461"/>
      <c r="C9" s="463"/>
      <c r="D9" s="461"/>
      <c r="E9" s="461"/>
      <c r="F9" s="461"/>
      <c r="G9" s="461"/>
      <c r="H9" s="461"/>
      <c r="I9" s="461"/>
      <c r="J9" s="461"/>
      <c r="K9" s="461"/>
      <c r="L9" s="461"/>
      <c r="M9" s="461"/>
      <c r="N9" s="461"/>
      <c r="O9" s="461"/>
      <c r="P9" s="461"/>
      <c r="Q9" s="461" t="s">
        <v>33</v>
      </c>
      <c r="R9" s="461"/>
      <c r="S9" s="461"/>
      <c r="T9" s="461"/>
      <c r="U9" s="461" t="s">
        <v>34</v>
      </c>
      <c r="V9" s="461"/>
      <c r="W9" s="461"/>
      <c r="X9" s="461"/>
      <c r="Y9" s="461" t="s">
        <v>347</v>
      </c>
      <c r="Z9" s="461"/>
      <c r="AA9" s="461" t="s">
        <v>35</v>
      </c>
      <c r="AB9" s="461"/>
      <c r="AC9" s="461"/>
      <c r="AD9" s="461"/>
      <c r="AE9" s="461"/>
      <c r="AF9" s="364"/>
      <c r="AG9" s="364"/>
      <c r="AH9" s="364"/>
      <c r="AI9" s="364"/>
      <c r="AJ9" s="364"/>
    </row>
    <row r="10" spans="1:36" s="30" customFormat="1" ht="29.25" customHeight="1">
      <c r="A10" s="461"/>
      <c r="B10" s="461"/>
      <c r="C10" s="463"/>
      <c r="D10" s="461"/>
      <c r="E10" s="461"/>
      <c r="F10" s="461"/>
      <c r="G10" s="461" t="s">
        <v>36</v>
      </c>
      <c r="H10" s="461" t="s">
        <v>37</v>
      </c>
      <c r="I10" s="461"/>
      <c r="J10" s="461" t="s">
        <v>36</v>
      </c>
      <c r="K10" s="461" t="s">
        <v>37</v>
      </c>
      <c r="L10" s="461"/>
      <c r="M10" s="461" t="s">
        <v>38</v>
      </c>
      <c r="N10" s="472" t="s">
        <v>39</v>
      </c>
      <c r="O10" s="461" t="s">
        <v>38</v>
      </c>
      <c r="P10" s="472" t="s">
        <v>39</v>
      </c>
      <c r="Q10" s="461" t="s">
        <v>38</v>
      </c>
      <c r="R10" s="461" t="s">
        <v>39</v>
      </c>
      <c r="S10" s="461"/>
      <c r="T10" s="461"/>
      <c r="U10" s="461" t="s">
        <v>38</v>
      </c>
      <c r="V10" s="461" t="s">
        <v>39</v>
      </c>
      <c r="W10" s="461"/>
      <c r="X10" s="461"/>
      <c r="Y10" s="462" t="s">
        <v>353</v>
      </c>
      <c r="Z10" s="461" t="s">
        <v>354</v>
      </c>
      <c r="AA10" s="461" t="s">
        <v>38</v>
      </c>
      <c r="AB10" s="461" t="s">
        <v>39</v>
      </c>
      <c r="AC10" s="461"/>
      <c r="AD10" s="461"/>
      <c r="AE10" s="461"/>
      <c r="AF10" s="364"/>
      <c r="AG10" s="364"/>
      <c r="AH10" s="364"/>
      <c r="AI10" s="364"/>
      <c r="AJ10" s="364"/>
    </row>
    <row r="11" spans="1:36" s="30" customFormat="1" ht="21.75" customHeight="1">
      <c r="A11" s="461"/>
      <c r="B11" s="461"/>
      <c r="C11" s="463"/>
      <c r="D11" s="461"/>
      <c r="E11" s="461"/>
      <c r="F11" s="461"/>
      <c r="G11" s="461"/>
      <c r="H11" s="461" t="s">
        <v>38</v>
      </c>
      <c r="I11" s="461" t="s">
        <v>40</v>
      </c>
      <c r="J11" s="461"/>
      <c r="K11" s="461" t="s">
        <v>38</v>
      </c>
      <c r="L11" s="461" t="s">
        <v>39</v>
      </c>
      <c r="M11" s="461"/>
      <c r="N11" s="473"/>
      <c r="O11" s="461"/>
      <c r="P11" s="473"/>
      <c r="Q11" s="461"/>
      <c r="R11" s="461" t="s">
        <v>41</v>
      </c>
      <c r="S11" s="466" t="s">
        <v>42</v>
      </c>
      <c r="T11" s="466"/>
      <c r="U11" s="461"/>
      <c r="V11" s="461" t="s">
        <v>41</v>
      </c>
      <c r="W11" s="466" t="s">
        <v>42</v>
      </c>
      <c r="X11" s="466"/>
      <c r="Y11" s="463"/>
      <c r="Z11" s="461"/>
      <c r="AA11" s="461"/>
      <c r="AB11" s="461" t="s">
        <v>41</v>
      </c>
      <c r="AC11" s="466" t="s">
        <v>42</v>
      </c>
      <c r="AD11" s="466"/>
      <c r="AE11" s="461"/>
      <c r="AF11" s="364"/>
      <c r="AG11" s="364"/>
      <c r="AH11" s="364"/>
      <c r="AI11" s="364"/>
      <c r="AJ11" s="364"/>
    </row>
    <row r="12" spans="1:36" s="30" customFormat="1" ht="49.5" customHeight="1">
      <c r="A12" s="461"/>
      <c r="B12" s="461"/>
      <c r="C12" s="464"/>
      <c r="D12" s="461"/>
      <c r="E12" s="461"/>
      <c r="F12" s="461"/>
      <c r="G12" s="461"/>
      <c r="H12" s="461"/>
      <c r="I12" s="461"/>
      <c r="J12" s="461"/>
      <c r="K12" s="461"/>
      <c r="L12" s="461"/>
      <c r="M12" s="461"/>
      <c r="N12" s="473"/>
      <c r="O12" s="461"/>
      <c r="P12" s="473"/>
      <c r="Q12" s="461"/>
      <c r="R12" s="461"/>
      <c r="S12" s="466" t="s">
        <v>43</v>
      </c>
      <c r="T12" s="466" t="s">
        <v>44</v>
      </c>
      <c r="U12" s="461"/>
      <c r="V12" s="461"/>
      <c r="W12" s="466" t="s">
        <v>43</v>
      </c>
      <c r="X12" s="466" t="s">
        <v>44</v>
      </c>
      <c r="Y12" s="463"/>
      <c r="Z12" s="461"/>
      <c r="AA12" s="461"/>
      <c r="AB12" s="461"/>
      <c r="AC12" s="466" t="s">
        <v>43</v>
      </c>
      <c r="AD12" s="466" t="s">
        <v>44</v>
      </c>
      <c r="AE12" s="461"/>
      <c r="AF12" s="364"/>
      <c r="AG12" s="364"/>
      <c r="AH12" s="364"/>
      <c r="AI12" s="364"/>
      <c r="AJ12" s="364" t="e">
        <f>#REF!</f>
        <v>#REF!</v>
      </c>
    </row>
    <row r="13" spans="1:36" s="30" customFormat="1" ht="1.5" customHeight="1">
      <c r="A13" s="461"/>
      <c r="B13" s="461"/>
      <c r="C13" s="365"/>
      <c r="D13" s="461"/>
      <c r="E13" s="461"/>
      <c r="F13" s="461"/>
      <c r="G13" s="461"/>
      <c r="H13" s="461"/>
      <c r="I13" s="461"/>
      <c r="J13" s="461"/>
      <c r="K13" s="461"/>
      <c r="L13" s="461"/>
      <c r="M13" s="461"/>
      <c r="N13" s="473"/>
      <c r="O13" s="461"/>
      <c r="P13" s="473"/>
      <c r="Q13" s="461"/>
      <c r="R13" s="461"/>
      <c r="S13" s="466"/>
      <c r="T13" s="466"/>
      <c r="U13" s="461"/>
      <c r="V13" s="461"/>
      <c r="W13" s="466"/>
      <c r="X13" s="466"/>
      <c r="Y13" s="464"/>
      <c r="Z13" s="461"/>
      <c r="AA13" s="461"/>
      <c r="AB13" s="461"/>
      <c r="AC13" s="466"/>
      <c r="AD13" s="466"/>
      <c r="AE13" s="461"/>
      <c r="AF13" s="364"/>
      <c r="AG13" s="364"/>
      <c r="AH13" s="364"/>
      <c r="AI13" s="364"/>
      <c r="AJ13" s="364"/>
    </row>
    <row r="14" spans="1:36" s="30" customFormat="1" ht="9.75" hidden="1" customHeight="1">
      <c r="A14" s="461"/>
      <c r="B14" s="461"/>
      <c r="C14" s="365"/>
      <c r="D14" s="461"/>
      <c r="E14" s="461"/>
      <c r="F14" s="461"/>
      <c r="G14" s="461"/>
      <c r="H14" s="461"/>
      <c r="I14" s="461"/>
      <c r="J14" s="461"/>
      <c r="K14" s="461"/>
      <c r="L14" s="461"/>
      <c r="M14" s="461"/>
      <c r="N14" s="474"/>
      <c r="O14" s="461"/>
      <c r="P14" s="474"/>
      <c r="Q14" s="461"/>
      <c r="R14" s="461"/>
      <c r="S14" s="466"/>
      <c r="T14" s="466"/>
      <c r="U14" s="461"/>
      <c r="V14" s="461"/>
      <c r="W14" s="466"/>
      <c r="X14" s="466"/>
      <c r="Y14" s="366"/>
      <c r="Z14" s="366"/>
      <c r="AA14" s="461"/>
      <c r="AB14" s="461"/>
      <c r="AC14" s="466"/>
      <c r="AD14" s="466"/>
      <c r="AE14" s="461"/>
      <c r="AF14" s="364"/>
      <c r="AG14" s="364"/>
      <c r="AH14" s="364"/>
      <c r="AI14" s="364"/>
      <c r="AJ14" s="364"/>
    </row>
    <row r="15" spans="1:36" s="32" customFormat="1" ht="23.65" customHeight="1">
      <c r="A15" s="367">
        <v>1</v>
      </c>
      <c r="B15" s="367">
        <v>2</v>
      </c>
      <c r="C15" s="367"/>
      <c r="D15" s="367">
        <v>3</v>
      </c>
      <c r="E15" s="367">
        <v>4</v>
      </c>
      <c r="F15" s="367">
        <v>5</v>
      </c>
      <c r="G15" s="367">
        <v>6</v>
      </c>
      <c r="H15" s="367">
        <v>7</v>
      </c>
      <c r="I15" s="367">
        <v>8</v>
      </c>
      <c r="J15" s="367">
        <v>9</v>
      </c>
      <c r="K15" s="367">
        <v>10</v>
      </c>
      <c r="L15" s="367">
        <v>11</v>
      </c>
      <c r="M15" s="367">
        <v>12</v>
      </c>
      <c r="N15" s="367">
        <v>13</v>
      </c>
      <c r="O15" s="367">
        <v>14</v>
      </c>
      <c r="P15" s="367">
        <v>15</v>
      </c>
      <c r="Q15" s="367">
        <v>16</v>
      </c>
      <c r="R15" s="367">
        <v>17</v>
      </c>
      <c r="S15" s="367">
        <v>18</v>
      </c>
      <c r="T15" s="367">
        <v>19</v>
      </c>
      <c r="U15" s="367">
        <v>20</v>
      </c>
      <c r="V15" s="367">
        <v>21</v>
      </c>
      <c r="W15" s="367">
        <v>22</v>
      </c>
      <c r="X15" s="367">
        <v>23</v>
      </c>
      <c r="Y15" s="367"/>
      <c r="Z15" s="367"/>
      <c r="AA15" s="367">
        <v>24</v>
      </c>
      <c r="AB15" s="367">
        <v>25</v>
      </c>
      <c r="AC15" s="367">
        <v>26</v>
      </c>
      <c r="AD15" s="367">
        <v>27</v>
      </c>
      <c r="AE15" s="367">
        <v>28</v>
      </c>
      <c r="AF15" s="367">
        <v>29</v>
      </c>
      <c r="AG15" s="367">
        <v>30</v>
      </c>
      <c r="AH15" s="367">
        <v>31</v>
      </c>
      <c r="AI15" s="368"/>
      <c r="AJ15" s="368"/>
    </row>
    <row r="16" spans="1:36" s="32" customFormat="1" ht="23.65" customHeight="1">
      <c r="A16" s="367"/>
      <c r="B16" s="369" t="s">
        <v>561</v>
      </c>
      <c r="C16" s="367"/>
      <c r="D16" s="367"/>
      <c r="E16" s="367"/>
      <c r="F16" s="367"/>
      <c r="G16" s="367"/>
      <c r="H16" s="367"/>
      <c r="I16" s="367"/>
      <c r="J16" s="367"/>
      <c r="K16" s="367"/>
      <c r="L16" s="367"/>
      <c r="M16" s="367"/>
      <c r="N16" s="367"/>
      <c r="O16" s="367"/>
      <c r="P16" s="367"/>
      <c r="Q16" s="369">
        <f t="shared" ref="Q16:AD16" si="0">Q17+R252</f>
        <v>2635364.0999999996</v>
      </c>
      <c r="R16" s="369">
        <f t="shared" si="0"/>
        <v>2081969.5856089704</v>
      </c>
      <c r="S16" s="369">
        <f t="shared" si="0"/>
        <v>10140</v>
      </c>
      <c r="T16" s="369">
        <f t="shared" si="0"/>
        <v>195078.6184611464</v>
      </c>
      <c r="U16" s="369">
        <f t="shared" si="0"/>
        <v>2005499.0999999999</v>
      </c>
      <c r="V16" s="369">
        <f t="shared" si="0"/>
        <v>1396009.9865227439</v>
      </c>
      <c r="W16" s="369">
        <f t="shared" si="0"/>
        <v>10140</v>
      </c>
      <c r="X16" s="369">
        <f t="shared" si="0"/>
        <v>148274.38652274426</v>
      </c>
      <c r="Y16" s="369">
        <f t="shared" si="0"/>
        <v>134644</v>
      </c>
      <c r="Z16" s="369">
        <f t="shared" si="0"/>
        <v>60318</v>
      </c>
      <c r="AA16" s="369">
        <f t="shared" si="0"/>
        <v>259559</v>
      </c>
      <c r="AB16" s="369">
        <f t="shared" si="0"/>
        <v>246438</v>
      </c>
      <c r="AC16" s="369">
        <f t="shared" si="0"/>
        <v>10140</v>
      </c>
      <c r="AD16" s="369">
        <f t="shared" si="0"/>
        <v>104722</v>
      </c>
      <c r="AE16" s="367"/>
      <c r="AF16" s="367"/>
      <c r="AG16" s="367"/>
      <c r="AH16" s="367"/>
      <c r="AI16" s="368"/>
      <c r="AJ16" s="368"/>
    </row>
    <row r="17" spans="1:38" s="82" customFormat="1" ht="47.25" customHeight="1">
      <c r="A17" s="370" t="s">
        <v>381</v>
      </c>
      <c r="B17" s="371" t="s">
        <v>380</v>
      </c>
      <c r="C17" s="369" t="e">
        <f>C25+C61+C78+C93+C109+C125+C137+C148+C160+C181+#REF!+C185+#REF!+C197+#REF!</f>
        <v>#REF!</v>
      </c>
      <c r="D17" s="372"/>
      <c r="E17" s="372"/>
      <c r="F17" s="372"/>
      <c r="G17" s="372"/>
      <c r="H17" s="373" t="e">
        <f>H25+H61+H78+H93+H109+H125+H137+H148+H160+H181+#REF!+H185+#REF!+H197+#REF!</f>
        <v>#REF!</v>
      </c>
      <c r="I17" s="373" t="e">
        <f>I25+I61+I78+I93+I109+I125+I137+I148+I160+I181+#REF!+I185+#REF!+I197+#REF!</f>
        <v>#REF!</v>
      </c>
      <c r="J17" s="373" t="e">
        <f>J25+J61+J78+J93+J109+J125+J137+J148+J160+J181+#REF!+J185+#REF!+J197+#REF!</f>
        <v>#REF!</v>
      </c>
      <c r="K17" s="373" t="e">
        <f>K25+K61+K78+K93+K109+K125+K137+K148+K160+K181+#REF!+K185+#REF!+K197+#REF!</f>
        <v>#REF!</v>
      </c>
      <c r="L17" s="373" t="e">
        <f>L25+L61+L78+L93+L109+L125+L137+L148+L160+L181+#REF!+L185+#REF!+L197+#REF!</f>
        <v>#REF!</v>
      </c>
      <c r="M17" s="373" t="e">
        <f>M25+M61+M78+M93+M109+M125+M137+M148+M160+M181+#REF!+M185+#REF!+M197+#REF!</f>
        <v>#REF!</v>
      </c>
      <c r="N17" s="373" t="e">
        <f>N25+N61+N78+N93+N109+N125+N137+N148+N160+N181+#REF!+N185+#REF!+N197+#REF!</f>
        <v>#REF!</v>
      </c>
      <c r="O17" s="373" t="e">
        <f>O25+O61+O78+O93+O109+O125+O137+O148+O160+O181+#REF!+O185+#REF!+O197+#REF!</f>
        <v>#REF!</v>
      </c>
      <c r="P17" s="373" t="e">
        <f>P25+P61+P78+P93+P109+P125+P137+P148+P160+P181+#REF!+P185+#REF!+P197+#REF!</f>
        <v>#REF!</v>
      </c>
      <c r="Q17" s="373">
        <f t="shared" ref="Q17:AD17" si="1">Q25+Q61+Q78+Q93+Q109+Q125+Q137+Q148+Q160+Q181+Q185+Q197</f>
        <v>2612394.0999999996</v>
      </c>
      <c r="R17" s="373">
        <f t="shared" si="1"/>
        <v>2081969.5856089704</v>
      </c>
      <c r="S17" s="373">
        <f t="shared" si="1"/>
        <v>10140</v>
      </c>
      <c r="T17" s="373">
        <f t="shared" si="1"/>
        <v>172108.6184611464</v>
      </c>
      <c r="U17" s="373">
        <f t="shared" si="1"/>
        <v>1982529.0999999999</v>
      </c>
      <c r="V17" s="373">
        <f t="shared" si="1"/>
        <v>1396009.9865227439</v>
      </c>
      <c r="W17" s="373">
        <f t="shared" si="1"/>
        <v>10140</v>
      </c>
      <c r="X17" s="373">
        <f t="shared" si="1"/>
        <v>148274.38652274426</v>
      </c>
      <c r="Y17" s="373">
        <f t="shared" si="1"/>
        <v>134644</v>
      </c>
      <c r="Z17" s="373">
        <f t="shared" si="1"/>
        <v>49578</v>
      </c>
      <c r="AA17" s="373">
        <f t="shared" si="1"/>
        <v>248819</v>
      </c>
      <c r="AB17" s="373">
        <f t="shared" si="1"/>
        <v>246438</v>
      </c>
      <c r="AC17" s="373">
        <f t="shared" si="1"/>
        <v>10140</v>
      </c>
      <c r="AD17" s="373">
        <f t="shared" si="1"/>
        <v>104722</v>
      </c>
      <c r="AE17" s="369">
        <f>Q25+Q61+Q78+Q93+Q109+Q125+Q137+Q148+Q160+Q181+Q185+Q197</f>
        <v>2612394.0999999996</v>
      </c>
      <c r="AF17" s="374"/>
      <c r="AG17" s="374"/>
      <c r="AH17" s="374"/>
      <c r="AI17" s="375"/>
      <c r="AJ17" s="375">
        <f>V17+W17+X17</f>
        <v>1554424.3730454883</v>
      </c>
      <c r="AL17" s="82">
        <f>U17-AA17</f>
        <v>1733710.0999999999</v>
      </c>
    </row>
    <row r="18" spans="1:38" s="6" customFormat="1" ht="47.25" hidden="1" customHeight="1">
      <c r="A18" s="370"/>
      <c r="B18" s="371"/>
      <c r="C18" s="369"/>
      <c r="D18" s="372"/>
      <c r="E18" s="372"/>
      <c r="F18" s="372"/>
      <c r="G18" s="372"/>
      <c r="H18" s="373"/>
      <c r="I18" s="373"/>
      <c r="J18" s="373"/>
      <c r="K18" s="373"/>
      <c r="L18" s="373"/>
      <c r="M18" s="373"/>
      <c r="N18" s="373"/>
      <c r="O18" s="373"/>
      <c r="P18" s="373"/>
      <c r="Q18" s="373"/>
      <c r="R18" s="373"/>
      <c r="S18" s="373"/>
      <c r="T18" s="376"/>
      <c r="U18" s="376"/>
      <c r="V18" s="376" t="e">
        <f>V19+V22</f>
        <v>#REF!</v>
      </c>
      <c r="W18" s="373"/>
      <c r="X18" s="373"/>
      <c r="Y18" s="373"/>
      <c r="Z18" s="373"/>
      <c r="AA18" s="373"/>
      <c r="AB18" s="373"/>
      <c r="AC18" s="373"/>
      <c r="AD18" s="373"/>
      <c r="AE18" s="369"/>
      <c r="AF18" s="377"/>
      <c r="AG18" s="377"/>
      <c r="AH18" s="377"/>
      <c r="AI18" s="378"/>
      <c r="AJ18" s="378"/>
    </row>
    <row r="19" spans="1:38" s="6" customFormat="1" ht="57" hidden="1" customHeight="1">
      <c r="A19" s="370" t="s">
        <v>107</v>
      </c>
      <c r="B19" s="379" t="s">
        <v>56</v>
      </c>
      <c r="C19" s="372" t="e">
        <f>C20+C21</f>
        <v>#REF!</v>
      </c>
      <c r="D19" s="372"/>
      <c r="E19" s="372"/>
      <c r="F19" s="372"/>
      <c r="G19" s="372"/>
      <c r="H19" s="373"/>
      <c r="I19" s="373"/>
      <c r="J19" s="373"/>
      <c r="K19" s="373"/>
      <c r="L19" s="373"/>
      <c r="M19" s="373"/>
      <c r="N19" s="373" t="e">
        <f>N20+N21</f>
        <v>#REF!</v>
      </c>
      <c r="O19" s="373" t="e">
        <f t="shared" ref="O19:X19" si="2">O20+O21</f>
        <v>#REF!</v>
      </c>
      <c r="P19" s="373" t="e">
        <f t="shared" si="2"/>
        <v>#REF!</v>
      </c>
      <c r="Q19" s="373" t="e">
        <f t="shared" si="2"/>
        <v>#REF!</v>
      </c>
      <c r="R19" s="373" t="e">
        <f t="shared" si="2"/>
        <v>#REF!</v>
      </c>
      <c r="S19" s="373" t="e">
        <f t="shared" si="2"/>
        <v>#REF!</v>
      </c>
      <c r="T19" s="376" t="e">
        <f t="shared" si="2"/>
        <v>#REF!</v>
      </c>
      <c r="U19" s="376" t="e">
        <f t="shared" si="2"/>
        <v>#REF!</v>
      </c>
      <c r="V19" s="376" t="e">
        <f t="shared" si="2"/>
        <v>#REF!</v>
      </c>
      <c r="W19" s="373" t="e">
        <f t="shared" si="2"/>
        <v>#REF!</v>
      </c>
      <c r="X19" s="373" t="e">
        <f t="shared" si="2"/>
        <v>#REF!</v>
      </c>
      <c r="Y19" s="373"/>
      <c r="Z19" s="373"/>
      <c r="AA19" s="373"/>
      <c r="AB19" s="373">
        <v>616050.28750833008</v>
      </c>
      <c r="AC19" s="373">
        <v>106418.3</v>
      </c>
      <c r="AD19" s="373">
        <v>282856.44950833003</v>
      </c>
      <c r="AE19" s="369"/>
      <c r="AF19" s="377"/>
      <c r="AG19" s="377"/>
      <c r="AH19" s="377"/>
      <c r="AI19" s="378"/>
      <c r="AJ19" s="378"/>
    </row>
    <row r="20" spans="1:38" s="6" customFormat="1" ht="48" hidden="1" customHeight="1">
      <c r="A20" s="370" t="s">
        <v>378</v>
      </c>
      <c r="B20" s="380" t="s">
        <v>358</v>
      </c>
      <c r="C20" s="369" t="e">
        <f>C27+C63+C80+C95+C111+C127+#REF!+C150+C162+#REF!+C199</f>
        <v>#REF!</v>
      </c>
      <c r="D20" s="372"/>
      <c r="E20" s="372" t="e">
        <f>E27+E63+E80+E95+E111+E127+#REF!+E150+E162+#REF!+E199</f>
        <v>#REF!</v>
      </c>
      <c r="F20" s="372" t="e">
        <f>F27+F63+F80+F95+F111+F127+#REF!+F150+F162+#REF!+F199</f>
        <v>#REF!</v>
      </c>
      <c r="G20" s="372" t="e">
        <f>G27+G63+G80+G95+G111+G127+#REF!+G150+G162+#REF!+G199</f>
        <v>#REF!</v>
      </c>
      <c r="H20" s="373" t="e">
        <f>H27+H63+H80+H95+H111+H127+#REF!+H150+H162+#REF!+H199</f>
        <v>#REF!</v>
      </c>
      <c r="I20" s="373" t="e">
        <f>I27+I63+I80+I95+I111+I127+#REF!+I150+I162+#REF!+I199</f>
        <v>#REF!</v>
      </c>
      <c r="J20" s="373" t="e">
        <f>J27+J63+J80+J95+J111+J127+#REF!+J150+J162+#REF!+J199</f>
        <v>#REF!</v>
      </c>
      <c r="K20" s="373" t="e">
        <f>K27+K63+K80+K95+K111+K127+#REF!+K150+K162+#REF!+K199</f>
        <v>#REF!</v>
      </c>
      <c r="L20" s="373" t="e">
        <f>L27+L63+L80+L95+L111+L127+#REF!+L150+L162+#REF!+L199</f>
        <v>#REF!</v>
      </c>
      <c r="M20" s="373" t="e">
        <f>M27+M63+M80+M95+M111+M127+#REF!+M150+M162+#REF!+M199</f>
        <v>#REF!</v>
      </c>
      <c r="N20" s="373" t="e">
        <f>N27+N63+N80+N95+N111+N127+#REF!+N150+N162+#REF!+N199</f>
        <v>#REF!</v>
      </c>
      <c r="O20" s="373" t="e">
        <f>O27+O63+O80+O95+O111+O127+#REF!+O150+O162+#REF!+O199</f>
        <v>#REF!</v>
      </c>
      <c r="P20" s="373" t="e">
        <f>P27+P63+P80+P95+P111+P127+#REF!+P150+P162+#REF!+P199</f>
        <v>#REF!</v>
      </c>
      <c r="Q20" s="373" t="e">
        <f>Q27+Q63+Q80+Q95+Q111+Q127+#REF!+Q150+Q162+#REF!+Q199</f>
        <v>#REF!</v>
      </c>
      <c r="R20" s="373" t="e">
        <f>R27+R63+R80+R95+R111+R127+#REF!+R150+R162+#REF!+R199</f>
        <v>#REF!</v>
      </c>
      <c r="S20" s="373" t="e">
        <f>S27+S63+S80+S95+S111+S127+#REF!+S150+S162+#REF!+S199</f>
        <v>#REF!</v>
      </c>
      <c r="T20" s="373" t="e">
        <f>T27+T63+T80+T95+T111+T127+#REF!+T150+T162+#REF!+T199</f>
        <v>#REF!</v>
      </c>
      <c r="U20" s="373" t="e">
        <f>U27+U63+U80+U95+U111+U127+#REF!+U150+U162+#REF!+U199</f>
        <v>#REF!</v>
      </c>
      <c r="V20" s="373" t="e">
        <f>V27+V63+V80+V95+V111+V127+#REF!+V150+V162+#REF!+V199</f>
        <v>#REF!</v>
      </c>
      <c r="W20" s="373" t="e">
        <f>W27+W63+W80+W95+W111+W127+#REF!+W150+W162+#REF!+W199</f>
        <v>#REF!</v>
      </c>
      <c r="X20" s="373" t="e">
        <f>X27+X63+X80+X95+X111+X127+#REF!+X150+X162+#REF!+X199</f>
        <v>#REF!</v>
      </c>
      <c r="Y20" s="373" t="e">
        <f>Y27+Y63+Y80+Y95+Y111+Y127+#REF!+Y150+Y162+#REF!+Y199</f>
        <v>#REF!</v>
      </c>
      <c r="Z20" s="373" t="e">
        <f>Z27+Z63+Z80+Z95+Z111+Z127+#REF!+Z150+Z162+#REF!+Z199</f>
        <v>#REF!</v>
      </c>
      <c r="AA20" s="373" t="e">
        <f>AA27+AA63+AA80+AA95+AA111+AA127+#REF!+AA150+AA162+#REF!+AA199</f>
        <v>#REF!</v>
      </c>
      <c r="AB20" s="373" t="e">
        <f>AB27+AB63+AB80+AB95+AB111+AB127+#REF!+AB150+AB162+#REF!+AB199</f>
        <v>#REF!</v>
      </c>
      <c r="AC20" s="373" t="e">
        <f>AC27+AC63+AC80+AC95+AC111+AC127+#REF!+AC150+AC162+#REF!+AC199</f>
        <v>#REF!</v>
      </c>
      <c r="AD20" s="373" t="e">
        <f>AD27+AD63+AD80+AD95+AD111+AD127+#REF!+AD150+AD162+#REF!+AD199</f>
        <v>#REF!</v>
      </c>
      <c r="AE20" s="369"/>
      <c r="AF20" s="377"/>
      <c r="AG20" s="377"/>
      <c r="AH20" s="377"/>
      <c r="AI20" s="378"/>
      <c r="AJ20" s="381" t="e">
        <f>V22/R22*100</f>
        <v>#REF!</v>
      </c>
    </row>
    <row r="21" spans="1:38" s="6" customFormat="1" ht="33" hidden="1" customHeight="1">
      <c r="A21" s="370" t="s">
        <v>379</v>
      </c>
      <c r="B21" s="380" t="s">
        <v>127</v>
      </c>
      <c r="C21" s="369" t="e">
        <f>C35+C69+C84+C97+C116+C132+C140+#REF!+C164+#REF!+#REF!+C186+C219+#REF!+#REF!</f>
        <v>#REF!</v>
      </c>
      <c r="D21" s="372"/>
      <c r="E21" s="372" t="e">
        <f>E35+E69+E84+E97+E116+E132+E140+#REF!+E164+#REF!+#REF!+E186+E219</f>
        <v>#REF!</v>
      </c>
      <c r="F21" s="372" t="e">
        <f>F35+F69+F84+F97+F116+F132+F140+#REF!+F164+#REF!+#REF!+F186+F219</f>
        <v>#REF!</v>
      </c>
      <c r="G21" s="369" t="e">
        <f>G35+G69+G84+G97+G116+G132+G140+#REF!+G164+#REF!+#REF!+G186+G219</f>
        <v>#REF!</v>
      </c>
      <c r="H21" s="373" t="e">
        <f>H35+H69+H84+H97+H116+H132+H140+#REF!+H164+#REF!+#REF!+H186+H219+#REF!+#REF!</f>
        <v>#REF!</v>
      </c>
      <c r="I21" s="373" t="e">
        <f>I35+I69+I84+I97+I116+I132+I140+#REF!+I164+#REF!+#REF!+I186+I219+#REF!+#REF!</f>
        <v>#REF!</v>
      </c>
      <c r="J21" s="373" t="e">
        <f>J35+J69+J84+J97+J116+J132+J140+#REF!+J164+#REF!+#REF!+J186+J219+#REF!+#REF!</f>
        <v>#REF!</v>
      </c>
      <c r="K21" s="373" t="e">
        <f>K35+K69+K84+K97+K116+K132+K140+#REF!+K164+#REF!+#REF!+K186+K219+#REF!+#REF!</f>
        <v>#REF!</v>
      </c>
      <c r="L21" s="373" t="e">
        <f>L35+L69+L84+L97+L116+L132+L140+#REF!+L164+#REF!+#REF!+L186+L219+#REF!+#REF!</f>
        <v>#REF!</v>
      </c>
      <c r="M21" s="373" t="e">
        <f>M35+M69+M84+M97+M116+M132+M140+#REF!+M164+#REF!+#REF!+M186+M219+#REF!+#REF!</f>
        <v>#REF!</v>
      </c>
      <c r="N21" s="373" t="e">
        <f>N35+N69+N84+N97+N116+N132+N140+#REF!+N164+#REF!+#REF!+N186+N219+#REF!+#REF!</f>
        <v>#REF!</v>
      </c>
      <c r="O21" s="373" t="e">
        <f>O35+O69+O84+O97+O116+O132+O140+#REF!+O164+#REF!+#REF!+O186+O219+#REF!+#REF!</f>
        <v>#REF!</v>
      </c>
      <c r="P21" s="373" t="e">
        <f>P35+P69+P84+P97+P116+P132+P140+#REF!+P164+#REF!+#REF!+P186+P219+#REF!+#REF!</f>
        <v>#REF!</v>
      </c>
      <c r="Q21" s="373" t="e">
        <f>Q35+Q69+Q84+Q97+Q116+Q132+Q140+#REF!+Q164+#REF!+#REF!+Q186+Q219+#REF!+#REF!</f>
        <v>#REF!</v>
      </c>
      <c r="R21" s="373" t="e">
        <f>R35+R69+R84+R97+R116+R132+R140+#REF!+R164+#REF!+#REF!+R186+R219+#REF!+#REF!</f>
        <v>#REF!</v>
      </c>
      <c r="S21" s="373" t="e">
        <f>S35+S69+S84+S97+S116+S132+S140+#REF!+S164+#REF!+#REF!+S186+S219+#REF!+#REF!</f>
        <v>#REF!</v>
      </c>
      <c r="T21" s="373" t="e">
        <f>T35+T69+T84+T97+T116+T132+T140+#REF!+T164+#REF!+#REF!+T186+T219+#REF!+#REF!</f>
        <v>#REF!</v>
      </c>
      <c r="U21" s="373" t="e">
        <f>U35+U69+U84+U97+U116+U132+U140+#REF!+U164+#REF!+#REF!+U186+U219+#REF!+#REF!</f>
        <v>#REF!</v>
      </c>
      <c r="V21" s="376" t="e">
        <f>V35+V69+V84+V97+V116+V132+V140+#REF!+V164+#REF!+#REF!+V186+V219+#REF!+#REF!</f>
        <v>#REF!</v>
      </c>
      <c r="W21" s="373" t="e">
        <f>W35+W69+W84+W97+W116+W132+W140+#REF!+W164+#REF!+#REF!+W186+W219+#REF!+#REF!</f>
        <v>#REF!</v>
      </c>
      <c r="X21" s="373" t="e">
        <f>X35+X69+X84+X97+X116+X132+X140+#REF!+X164+#REF!+#REF!+X186+X219+#REF!+#REF!</f>
        <v>#REF!</v>
      </c>
      <c r="Y21" s="373" t="e">
        <f>Y35+Y69+Y84+Y97+Y116+Y132+Y140+#REF!+Y164+#REF!+#REF!+Y186+Y219+#REF!+#REF!</f>
        <v>#REF!</v>
      </c>
      <c r="Z21" s="373" t="e">
        <f>Z35+Z69+Z84+Z97+Z116+Z132+Z140+#REF!+Z164+#REF!+#REF!+Z186+Z219+#REF!+#REF!</f>
        <v>#REF!</v>
      </c>
      <c r="AA21" s="373" t="e">
        <f>AA35+AA69+AA84+AA97+AA116+AA132+AA140+#REF!+AA164+#REF!+#REF!+AA186+AA219+#REF!+#REF!</f>
        <v>#REF!</v>
      </c>
      <c r="AB21" s="373" t="e">
        <f>AB35+AB69+AB84+AB97+AB116+AB132+AB140+#REF!+AB164+#REF!+#REF!+AB186+AB219+#REF!+#REF!</f>
        <v>#REF!</v>
      </c>
      <c r="AC21" s="373" t="e">
        <f>AC35+AC69+AC84+AC97+AC116+AC132+AC140+#REF!+AC164+#REF!+#REF!+AC186+AC219+#REF!+#REF!</f>
        <v>#REF!</v>
      </c>
      <c r="AD21" s="373" t="e">
        <f>AD35+AD69+AD84+AD97+AD116+AD132+AD140+#REF!+AD164+#REF!+#REF!+AD186+AD219+#REF!+#REF!</f>
        <v>#REF!</v>
      </c>
      <c r="AE21" s="369"/>
      <c r="AF21" s="377"/>
      <c r="AG21" s="377"/>
      <c r="AH21" s="377"/>
      <c r="AI21" s="378"/>
      <c r="AJ21" s="378" t="e">
        <f>AB21/V21*100</f>
        <v>#REF!</v>
      </c>
    </row>
    <row r="22" spans="1:38" s="6" customFormat="1" ht="33.75" hidden="1" customHeight="1">
      <c r="A22" s="370" t="s">
        <v>140</v>
      </c>
      <c r="B22" s="379" t="s">
        <v>90</v>
      </c>
      <c r="C22" s="369" t="e">
        <f>C42+C71+C86+C99+C118+#REF!+C143+C153+C167+C182+#REF!+C192+#REF!+C224</f>
        <v>#REF!</v>
      </c>
      <c r="D22" s="372"/>
      <c r="E22" s="372" t="e">
        <f>E42+E71+E86+E99+E118+#REF!+E143+E153+E167+E182+#REF!+E192+#REF!+E224</f>
        <v>#REF!</v>
      </c>
      <c r="F22" s="372" t="e">
        <f>F42+F71+F86+F99+F118+#REF!+F143+F153+F167+F182+#REF!+F192+#REF!+F224</f>
        <v>#REF!</v>
      </c>
      <c r="G22" s="372" t="e">
        <f>G42+G71+G86+G99+G118+#REF!+G143+G153+G167+G182+#REF!+G192+#REF!+G224</f>
        <v>#REF!</v>
      </c>
      <c r="H22" s="373" t="e">
        <f>H42+H71+H86+H99+H118+#REF!+H143+H153+H167+H182+#REF!+H192+#REF!+H224</f>
        <v>#REF!</v>
      </c>
      <c r="I22" s="373" t="e">
        <f>I42+I71+I86+I99+I118+#REF!+I143+I153+I167+I182+#REF!+I192+#REF!+I224</f>
        <v>#REF!</v>
      </c>
      <c r="J22" s="373" t="e">
        <f>J42+J71+J86+J99+J118+#REF!+J143+J153+J167+J182+#REF!+J192+#REF!+J224</f>
        <v>#REF!</v>
      </c>
      <c r="K22" s="373" t="e">
        <f>K42+K71+K86+K99+K118+#REF!+K143+K153+K167+K182+#REF!+K192+#REF!+K224</f>
        <v>#REF!</v>
      </c>
      <c r="L22" s="373" t="e">
        <f>L42+L71+L86+L99+L118+#REF!+L143+L153+L167+L182+#REF!+L192+#REF!+L224</f>
        <v>#REF!</v>
      </c>
      <c r="M22" s="373" t="e">
        <f>M42+M71+M86+M99+M118+#REF!+M143+M153+M167+M182+#REF!+M192+#REF!+M224</f>
        <v>#REF!</v>
      </c>
      <c r="N22" s="373" t="e">
        <f>N42+N71+N86+N99+N118+#REF!+N143+N153+N167+N182+#REF!+N192+#REF!+N224</f>
        <v>#REF!</v>
      </c>
      <c r="O22" s="373" t="e">
        <f>O42+O71+O86+O99+O118+#REF!+O143+O153+O167+O182+#REF!+O192+#REF!+O224</f>
        <v>#REF!</v>
      </c>
      <c r="P22" s="373" t="e">
        <f>P42+P71+P86+P99+P118+#REF!+P143+P153+P167+P182+#REF!+P192+#REF!+P224</f>
        <v>#REF!</v>
      </c>
      <c r="Q22" s="373" t="e">
        <f>Q42+Q71+Q86+Q99+Q118+#REF!+Q143+Q153+Q167+Q182+#REF!+Q192+#REF!+Q224</f>
        <v>#REF!</v>
      </c>
      <c r="R22" s="373" t="e">
        <f>R42+R71+R86+R99+R118+#REF!+R143+R153+R167+R182+#REF!+R192+#REF!+R224</f>
        <v>#REF!</v>
      </c>
      <c r="S22" s="373" t="e">
        <f>S42+S71+S86+S99+S118+#REF!+S143+S153+S167+S182+#REF!+S192+#REF!+S224</f>
        <v>#REF!</v>
      </c>
      <c r="T22" s="373" t="e">
        <f>T42+T71+T86+T99+T118+#REF!+T143+T153+T167+T182+#REF!+T192+#REF!+T224</f>
        <v>#REF!</v>
      </c>
      <c r="U22" s="373" t="e">
        <f>U42+U71+U86+U99+U118+#REF!+U143+U153+U167+U182+#REF!+U192+#REF!+U224</f>
        <v>#REF!</v>
      </c>
      <c r="V22" s="376" t="e">
        <f>V42+V71+V86+V99+V118+#REF!+V143+V153+V167+V182+#REF!+V192+#REF!+V224</f>
        <v>#REF!</v>
      </c>
      <c r="W22" s="373" t="e">
        <f>W42+W71+W86+W99+W118+#REF!+W143+W153+W167+W182+#REF!+W192+#REF!+W224</f>
        <v>#REF!</v>
      </c>
      <c r="X22" s="373" t="e">
        <f>X42+X71+X86+X99+X118+#REF!+X143+X153+X167+X182+#REF!+X192+#REF!+X224</f>
        <v>#REF!</v>
      </c>
      <c r="Y22" s="373" t="e">
        <f>Y42+Y71+Y86+Y99+Y118+#REF!+Y143+Y153+Y167+Y182+#REF!+Y192+#REF!+Y224</f>
        <v>#REF!</v>
      </c>
      <c r="Z22" s="373" t="e">
        <f>Z42+Z71+Z86+Z99+Z118+#REF!+Z143+Z153+Z167+Z182+#REF!+Z192+#REF!+Z224</f>
        <v>#REF!</v>
      </c>
      <c r="AA22" s="373" t="e">
        <f>AA42+AA71+AA86+AA99+AA118+#REF!+AA143+AA153+AA167+AA182+#REF!+AA192+#REF!+AA224</f>
        <v>#REF!</v>
      </c>
      <c r="AB22" s="373" t="e">
        <f>AB42+AB71+AB86+AB99+AB118+#REF!+AB143+AB153+AB167+AB182+#REF!+AB192+#REF!+AB224</f>
        <v>#REF!</v>
      </c>
      <c r="AC22" s="373" t="e">
        <f>AC42+AC71+AC86+AC99+AC118+#REF!+AC143+AC153+AC167+AC182+#REF!+AC192+#REF!+AC224</f>
        <v>#REF!</v>
      </c>
      <c r="AD22" s="373" t="e">
        <f>AD42+AD71+AD86+AD99+AD118+#REF!+AD143+AD153+AD167+AD182+#REF!+AD192+#REF!+AD224</f>
        <v>#REF!</v>
      </c>
      <c r="AE22" s="369"/>
      <c r="AF22" s="377"/>
      <c r="AG22" s="377"/>
      <c r="AH22" s="377"/>
      <c r="AI22" s="378"/>
      <c r="AJ22" s="378" t="e">
        <f>AB22/V22*100</f>
        <v>#REF!</v>
      </c>
    </row>
    <row r="23" spans="1:38" s="6" customFormat="1" ht="33" hidden="1" customHeight="1">
      <c r="A23" s="370"/>
      <c r="B23" s="371"/>
      <c r="C23" s="371"/>
      <c r="D23" s="372"/>
      <c r="E23" s="372"/>
      <c r="F23" s="372"/>
      <c r="G23" s="372"/>
      <c r="H23" s="373"/>
      <c r="I23" s="373"/>
      <c r="J23" s="373"/>
      <c r="K23" s="373"/>
      <c r="L23" s="373"/>
      <c r="M23" s="373"/>
      <c r="N23" s="373"/>
      <c r="O23" s="373"/>
      <c r="P23" s="373"/>
      <c r="Q23" s="373"/>
      <c r="R23" s="373"/>
      <c r="S23" s="373"/>
      <c r="T23" s="373"/>
      <c r="U23" s="373"/>
      <c r="V23" s="382" t="e">
        <f>V22/R22*100</f>
        <v>#REF!</v>
      </c>
      <c r="W23" s="382" t="e">
        <f>AB21/V21*100</f>
        <v>#REF!</v>
      </c>
      <c r="X23" s="373"/>
      <c r="Y23" s="373"/>
      <c r="Z23" s="373"/>
      <c r="AA23" s="373" t="e">
        <f>SUM(AA20:AA22)</f>
        <v>#REF!</v>
      </c>
      <c r="AB23" s="373" t="e">
        <f t="shared" ref="AB23:AD23" si="3">SUM(AB20:AB22)</f>
        <v>#REF!</v>
      </c>
      <c r="AC23" s="373" t="e">
        <f t="shared" si="3"/>
        <v>#REF!</v>
      </c>
      <c r="AD23" s="373" t="e">
        <f t="shared" si="3"/>
        <v>#REF!</v>
      </c>
      <c r="AE23" s="369"/>
      <c r="AF23" s="377"/>
      <c r="AG23" s="377"/>
      <c r="AH23" s="377"/>
      <c r="AI23" s="378"/>
      <c r="AJ23" s="378"/>
    </row>
    <row r="24" spans="1:38" s="6" customFormat="1" ht="37.5" hidden="1" customHeight="1">
      <c r="A24" s="370"/>
      <c r="B24" s="371" t="s">
        <v>45</v>
      </c>
      <c r="C24" s="371"/>
      <c r="D24" s="372"/>
      <c r="E24" s="372"/>
      <c r="F24" s="372"/>
      <c r="G24" s="372"/>
      <c r="H24" s="373"/>
      <c r="I24" s="373"/>
      <c r="J24" s="373"/>
      <c r="K24" s="373"/>
      <c r="L24" s="373"/>
      <c r="M24" s="373"/>
      <c r="N24" s="373"/>
      <c r="O24" s="373"/>
      <c r="P24" s="373"/>
      <c r="Q24" s="373"/>
      <c r="R24" s="373"/>
      <c r="S24" s="373"/>
      <c r="T24" s="373"/>
      <c r="U24" s="373"/>
      <c r="V24" s="376" t="e">
        <f>#REF!+#REF!+#REF!+#REF!+#REF!+#REF!+#REF!+#REF!+#REF!+#REF!+#REF!+#REF!+#REF!+#REF!+#REF!+#REF!</f>
        <v>#REF!</v>
      </c>
      <c r="W24" s="373"/>
      <c r="X24" s="373"/>
      <c r="Y24" s="373"/>
      <c r="Z24" s="373"/>
      <c r="AA24" s="373"/>
      <c r="AB24" s="373">
        <v>616050.28750833008</v>
      </c>
      <c r="AC24" s="373">
        <v>106418.3</v>
      </c>
      <c r="AD24" s="373">
        <v>282856.44950833003</v>
      </c>
      <c r="AE24" s="383">
        <f>AB17-AB24</f>
        <v>-369612.28750833008</v>
      </c>
      <c r="AF24" s="377"/>
      <c r="AG24" s="377"/>
      <c r="AH24" s="377"/>
      <c r="AI24" s="378"/>
      <c r="AJ24" s="378"/>
    </row>
    <row r="25" spans="1:38" s="154" customFormat="1" ht="30" customHeight="1">
      <c r="A25" s="384" t="s">
        <v>1</v>
      </c>
      <c r="B25" s="385" t="s">
        <v>46</v>
      </c>
      <c r="C25" s="386">
        <f>C26+C42</f>
        <v>23</v>
      </c>
      <c r="D25" s="372"/>
      <c r="E25" s="372"/>
      <c r="F25" s="372"/>
      <c r="G25" s="372"/>
      <c r="H25" s="387">
        <f>H26+H42</f>
        <v>426200.9</v>
      </c>
      <c r="I25" s="387">
        <f t="shared" ref="I25:AD25" si="4">I26+I42</f>
        <v>185751.9</v>
      </c>
      <c r="J25" s="387">
        <f t="shared" si="4"/>
        <v>0</v>
      </c>
      <c r="K25" s="387">
        <f t="shared" si="4"/>
        <v>0</v>
      </c>
      <c r="L25" s="387">
        <f t="shared" si="4"/>
        <v>0</v>
      </c>
      <c r="M25" s="387">
        <f t="shared" si="4"/>
        <v>247844.8</v>
      </c>
      <c r="N25" s="387">
        <f t="shared" si="4"/>
        <v>55282</v>
      </c>
      <c r="O25" s="387">
        <f t="shared" si="4"/>
        <v>229622.8</v>
      </c>
      <c r="P25" s="387">
        <f t="shared" si="4"/>
        <v>55282</v>
      </c>
      <c r="Q25" s="387">
        <f t="shared" si="4"/>
        <v>704242.9</v>
      </c>
      <c r="R25" s="387">
        <f t="shared" si="4"/>
        <v>535885.9</v>
      </c>
      <c r="S25" s="387">
        <f t="shared" si="4"/>
        <v>0</v>
      </c>
      <c r="T25" s="387">
        <f t="shared" si="4"/>
        <v>8996</v>
      </c>
      <c r="U25" s="387">
        <f t="shared" si="4"/>
        <v>513304.9</v>
      </c>
      <c r="V25" s="387">
        <f t="shared" si="4"/>
        <v>335813.9</v>
      </c>
      <c r="W25" s="387">
        <f t="shared" si="4"/>
        <v>0</v>
      </c>
      <c r="X25" s="387">
        <f t="shared" si="4"/>
        <v>8996</v>
      </c>
      <c r="Y25" s="387">
        <f t="shared" si="4"/>
        <v>38251</v>
      </c>
      <c r="Z25" s="387">
        <f t="shared" si="4"/>
        <v>0</v>
      </c>
      <c r="AA25" s="387">
        <f t="shared" si="4"/>
        <v>67758</v>
      </c>
      <c r="AB25" s="387">
        <f>AB26+AB42</f>
        <v>67758</v>
      </c>
      <c r="AC25" s="387">
        <f t="shared" si="4"/>
        <v>0</v>
      </c>
      <c r="AD25" s="387">
        <f t="shared" si="4"/>
        <v>8996</v>
      </c>
      <c r="AE25" s="388"/>
      <c r="AF25" s="389"/>
      <c r="AG25" s="389"/>
      <c r="AH25" s="389"/>
      <c r="AI25" s="389"/>
      <c r="AJ25" s="389"/>
    </row>
    <row r="26" spans="1:38" s="13" customFormat="1" ht="56.25" customHeight="1">
      <c r="A26" s="390" t="s">
        <v>19</v>
      </c>
      <c r="B26" s="379" t="s">
        <v>56</v>
      </c>
      <c r="C26" s="391">
        <f>C27+C35</f>
        <v>7</v>
      </c>
      <c r="D26" s="392"/>
      <c r="E26" s="392"/>
      <c r="F26" s="392"/>
      <c r="G26" s="392"/>
      <c r="H26" s="391">
        <f>H27+H35</f>
        <v>395442</v>
      </c>
      <c r="I26" s="391">
        <f t="shared" ref="I26:AD26" si="5">I27+I35</f>
        <v>154993</v>
      </c>
      <c r="J26" s="391">
        <f t="shared" si="5"/>
        <v>0</v>
      </c>
      <c r="K26" s="391">
        <f t="shared" si="5"/>
        <v>0</v>
      </c>
      <c r="L26" s="391">
        <f t="shared" si="5"/>
        <v>0</v>
      </c>
      <c r="M26" s="391">
        <f t="shared" si="5"/>
        <v>247844.8</v>
      </c>
      <c r="N26" s="391">
        <f t="shared" si="5"/>
        <v>55282</v>
      </c>
      <c r="O26" s="391">
        <f t="shared" si="5"/>
        <v>229622.8</v>
      </c>
      <c r="P26" s="391">
        <f t="shared" si="5"/>
        <v>55282</v>
      </c>
      <c r="Q26" s="391">
        <f t="shared" si="5"/>
        <v>202471</v>
      </c>
      <c r="R26" s="391">
        <f t="shared" si="5"/>
        <v>124634</v>
      </c>
      <c r="S26" s="391">
        <f t="shared" si="5"/>
        <v>0</v>
      </c>
      <c r="T26" s="391">
        <f t="shared" si="5"/>
        <v>8996</v>
      </c>
      <c r="U26" s="391">
        <f t="shared" si="5"/>
        <v>142856</v>
      </c>
      <c r="V26" s="391">
        <f t="shared" si="5"/>
        <v>124634</v>
      </c>
      <c r="W26" s="391">
        <f t="shared" si="5"/>
        <v>0</v>
      </c>
      <c r="X26" s="391">
        <f t="shared" si="5"/>
        <v>8996</v>
      </c>
      <c r="Y26" s="391">
        <f t="shared" si="5"/>
        <v>0</v>
      </c>
      <c r="Z26" s="391">
        <f t="shared" si="5"/>
        <v>0</v>
      </c>
      <c r="AA26" s="391">
        <f t="shared" si="5"/>
        <v>59222</v>
      </c>
      <c r="AB26" s="391">
        <f t="shared" si="5"/>
        <v>59222</v>
      </c>
      <c r="AC26" s="391">
        <f t="shared" si="5"/>
        <v>0</v>
      </c>
      <c r="AD26" s="391">
        <f t="shared" si="5"/>
        <v>8996</v>
      </c>
      <c r="AE26" s="393"/>
      <c r="AF26" s="394"/>
      <c r="AG26" s="394"/>
      <c r="AH26" s="394"/>
      <c r="AI26" s="394"/>
      <c r="AJ26" s="394"/>
    </row>
    <row r="27" spans="1:38" s="13" customFormat="1" ht="56.25" customHeight="1">
      <c r="A27" s="390" t="s">
        <v>357</v>
      </c>
      <c r="B27" s="379" t="s">
        <v>358</v>
      </c>
      <c r="C27" s="391">
        <f>A34</f>
        <v>7</v>
      </c>
      <c r="D27" s="392"/>
      <c r="E27" s="392">
        <v>7</v>
      </c>
      <c r="F27" s="392"/>
      <c r="G27" s="392"/>
      <c r="H27" s="391">
        <f>SUM(H28:H34)</f>
        <v>64427</v>
      </c>
      <c r="I27" s="391">
        <f t="shared" ref="I27:AD27" si="6">SUM(I28:I34)</f>
        <v>55143</v>
      </c>
      <c r="J27" s="391">
        <f t="shared" si="6"/>
        <v>0</v>
      </c>
      <c r="K27" s="391">
        <f t="shared" si="6"/>
        <v>0</v>
      </c>
      <c r="L27" s="391">
        <f t="shared" si="6"/>
        <v>0</v>
      </c>
      <c r="M27" s="391">
        <f t="shared" si="6"/>
        <v>47192.800000000003</v>
      </c>
      <c r="N27" s="391">
        <f t="shared" si="6"/>
        <v>39282</v>
      </c>
      <c r="O27" s="391">
        <f t="shared" si="6"/>
        <v>47192.800000000003</v>
      </c>
      <c r="P27" s="391">
        <f t="shared" si="6"/>
        <v>39282</v>
      </c>
      <c r="Q27" s="391">
        <f t="shared" si="6"/>
        <v>15622</v>
      </c>
      <c r="R27" s="391">
        <f t="shared" si="6"/>
        <v>15622</v>
      </c>
      <c r="S27" s="391">
        <f t="shared" si="6"/>
        <v>0</v>
      </c>
      <c r="T27" s="391">
        <f t="shared" si="6"/>
        <v>8996</v>
      </c>
      <c r="U27" s="391">
        <f t="shared" si="6"/>
        <v>15622</v>
      </c>
      <c r="V27" s="391">
        <f t="shared" si="6"/>
        <v>15622</v>
      </c>
      <c r="W27" s="391">
        <f t="shared" si="6"/>
        <v>0</v>
      </c>
      <c r="X27" s="391">
        <f t="shared" si="6"/>
        <v>8996</v>
      </c>
      <c r="Y27" s="391">
        <f t="shared" si="6"/>
        <v>0</v>
      </c>
      <c r="Z27" s="391">
        <f t="shared" si="6"/>
        <v>0</v>
      </c>
      <c r="AA27" s="391">
        <f>SUM(AA28:AA34)</f>
        <v>15617</v>
      </c>
      <c r="AB27" s="391">
        <f t="shared" si="6"/>
        <v>15617</v>
      </c>
      <c r="AC27" s="391">
        <f t="shared" si="6"/>
        <v>0</v>
      </c>
      <c r="AD27" s="391">
        <f t="shared" si="6"/>
        <v>8996</v>
      </c>
      <c r="AE27" s="393"/>
      <c r="AF27" s="394"/>
      <c r="AG27" s="394"/>
      <c r="AH27" s="394"/>
      <c r="AI27" s="394"/>
      <c r="AJ27" s="394"/>
    </row>
    <row r="28" spans="1:38" ht="30" customHeight="1">
      <c r="A28" s="395">
        <v>1</v>
      </c>
      <c r="B28" s="396" t="s">
        <v>57</v>
      </c>
      <c r="C28" s="396"/>
      <c r="D28" s="397" t="s">
        <v>48</v>
      </c>
      <c r="E28" s="398"/>
      <c r="F28" s="398"/>
      <c r="G28" s="399" t="s">
        <v>58</v>
      </c>
      <c r="H28" s="400">
        <v>7000</v>
      </c>
      <c r="I28" s="400">
        <f>H28</f>
        <v>7000</v>
      </c>
      <c r="J28" s="400"/>
      <c r="K28" s="400"/>
      <c r="L28" s="400"/>
      <c r="M28" s="400">
        <v>6295</v>
      </c>
      <c r="N28" s="400">
        <v>6295</v>
      </c>
      <c r="O28" s="400">
        <v>6295</v>
      </c>
      <c r="P28" s="400">
        <v>6295</v>
      </c>
      <c r="Q28" s="400">
        <v>430</v>
      </c>
      <c r="R28" s="400">
        <v>430</v>
      </c>
      <c r="S28" s="400"/>
      <c r="T28" s="400">
        <v>430</v>
      </c>
      <c r="U28" s="400">
        <v>430</v>
      </c>
      <c r="V28" s="400">
        <v>430</v>
      </c>
      <c r="W28" s="400"/>
      <c r="X28" s="400">
        <v>430</v>
      </c>
      <c r="Y28" s="400"/>
      <c r="Z28" s="400"/>
      <c r="AA28" s="400">
        <v>430</v>
      </c>
      <c r="AB28" s="400">
        <v>430</v>
      </c>
      <c r="AC28" s="400"/>
      <c r="AD28" s="400">
        <v>430</v>
      </c>
      <c r="AE28" s="388" t="s">
        <v>59</v>
      </c>
      <c r="AF28" s="401"/>
      <c r="AG28" s="401"/>
      <c r="AH28" s="401"/>
      <c r="AI28" s="401"/>
      <c r="AJ28" s="401"/>
    </row>
    <row r="29" spans="1:38" ht="44.25" customHeight="1">
      <c r="A29" s="402">
        <v>2</v>
      </c>
      <c r="B29" s="396" t="s">
        <v>60</v>
      </c>
      <c r="C29" s="396"/>
      <c r="D29" s="397" t="s">
        <v>48</v>
      </c>
      <c r="E29" s="398"/>
      <c r="F29" s="398"/>
      <c r="G29" s="399" t="s">
        <v>61</v>
      </c>
      <c r="H29" s="400">
        <v>10000</v>
      </c>
      <c r="I29" s="400">
        <f>H29</f>
        <v>10000</v>
      </c>
      <c r="J29" s="400"/>
      <c r="K29" s="400"/>
      <c r="L29" s="400"/>
      <c r="M29" s="400">
        <v>6037</v>
      </c>
      <c r="N29" s="400">
        <v>6037</v>
      </c>
      <c r="O29" s="400">
        <v>6037</v>
      </c>
      <c r="P29" s="400">
        <v>6037</v>
      </c>
      <c r="Q29" s="400">
        <v>3900</v>
      </c>
      <c r="R29" s="400">
        <v>3900</v>
      </c>
      <c r="S29" s="400"/>
      <c r="T29" s="400">
        <v>3900</v>
      </c>
      <c r="U29" s="400">
        <v>3900</v>
      </c>
      <c r="V29" s="400">
        <v>3900</v>
      </c>
      <c r="W29" s="400"/>
      <c r="X29" s="400">
        <v>3900</v>
      </c>
      <c r="Y29" s="400"/>
      <c r="Z29" s="400"/>
      <c r="AA29" s="400">
        <v>3900</v>
      </c>
      <c r="AB29" s="400">
        <v>3900</v>
      </c>
      <c r="AC29" s="400"/>
      <c r="AD29" s="400">
        <v>3900</v>
      </c>
      <c r="AE29" s="388" t="s">
        <v>62</v>
      </c>
      <c r="AF29" s="401"/>
      <c r="AG29" s="401"/>
      <c r="AH29" s="401"/>
      <c r="AI29" s="401"/>
      <c r="AJ29" s="401"/>
    </row>
    <row r="30" spans="1:38" ht="71.25" customHeight="1">
      <c r="A30" s="403" t="s">
        <v>110</v>
      </c>
      <c r="B30" s="404" t="s">
        <v>64</v>
      </c>
      <c r="C30" s="404"/>
      <c r="D30" s="397" t="s">
        <v>48</v>
      </c>
      <c r="E30" s="398"/>
      <c r="F30" s="398"/>
      <c r="G30" s="398" t="s">
        <v>65</v>
      </c>
      <c r="H30" s="400">
        <v>1432</v>
      </c>
      <c r="I30" s="400">
        <v>1432</v>
      </c>
      <c r="J30" s="400"/>
      <c r="K30" s="400"/>
      <c r="L30" s="400"/>
      <c r="M30" s="400">
        <v>1073</v>
      </c>
      <c r="N30" s="400">
        <v>1073</v>
      </c>
      <c r="O30" s="400">
        <v>1073</v>
      </c>
      <c r="P30" s="400">
        <v>1073</v>
      </c>
      <c r="Q30" s="400">
        <v>359</v>
      </c>
      <c r="R30" s="400">
        <v>359</v>
      </c>
      <c r="S30" s="400"/>
      <c r="T30" s="400">
        <v>359</v>
      </c>
      <c r="U30" s="400">
        <v>359</v>
      </c>
      <c r="V30" s="400">
        <v>359</v>
      </c>
      <c r="W30" s="400"/>
      <c r="X30" s="400">
        <v>359</v>
      </c>
      <c r="Y30" s="400"/>
      <c r="Z30" s="400"/>
      <c r="AA30" s="400">
        <v>359</v>
      </c>
      <c r="AB30" s="400">
        <v>359</v>
      </c>
      <c r="AC30" s="400"/>
      <c r="AD30" s="400">
        <v>359</v>
      </c>
      <c r="AE30" s="388" t="s">
        <v>66</v>
      </c>
      <c r="AF30" s="401"/>
      <c r="AG30" s="401"/>
      <c r="AH30" s="401"/>
      <c r="AI30" s="401"/>
      <c r="AJ30" s="401"/>
    </row>
    <row r="31" spans="1:38" ht="51" customHeight="1">
      <c r="A31" s="395">
        <v>4</v>
      </c>
      <c r="B31" s="396" t="s">
        <v>67</v>
      </c>
      <c r="C31" s="396"/>
      <c r="D31" s="397" t="s">
        <v>48</v>
      </c>
      <c r="E31" s="398"/>
      <c r="F31" s="398"/>
      <c r="G31" s="399" t="s">
        <v>68</v>
      </c>
      <c r="H31" s="400">
        <v>14500</v>
      </c>
      <c r="I31" s="400">
        <f>H31</f>
        <v>14500</v>
      </c>
      <c r="J31" s="400"/>
      <c r="K31" s="400"/>
      <c r="L31" s="400"/>
      <c r="M31" s="400">
        <v>10595</v>
      </c>
      <c r="N31" s="400">
        <v>10595</v>
      </c>
      <c r="O31" s="400">
        <v>10595</v>
      </c>
      <c r="P31" s="400">
        <v>10595</v>
      </c>
      <c r="Q31" s="400">
        <v>3905</v>
      </c>
      <c r="R31" s="400">
        <v>3905</v>
      </c>
      <c r="S31" s="400"/>
      <c r="T31" s="400">
        <v>3079</v>
      </c>
      <c r="U31" s="400">
        <v>3905</v>
      </c>
      <c r="V31" s="400">
        <v>3905</v>
      </c>
      <c r="W31" s="400"/>
      <c r="X31" s="400">
        <v>3079</v>
      </c>
      <c r="Y31" s="400"/>
      <c r="Z31" s="400"/>
      <c r="AA31" s="400">
        <v>3900</v>
      </c>
      <c r="AB31" s="400">
        <v>3900</v>
      </c>
      <c r="AC31" s="400"/>
      <c r="AD31" s="400">
        <v>3079</v>
      </c>
      <c r="AE31" s="388" t="s">
        <v>62</v>
      </c>
      <c r="AF31" s="401"/>
      <c r="AG31" s="401"/>
      <c r="AH31" s="401"/>
      <c r="AI31" s="401"/>
      <c r="AJ31" s="401"/>
    </row>
    <row r="32" spans="1:38" ht="49.5" customHeight="1">
      <c r="A32" s="402">
        <v>5</v>
      </c>
      <c r="B32" s="396" t="s">
        <v>69</v>
      </c>
      <c r="C32" s="396"/>
      <c r="D32" s="397" t="s">
        <v>48</v>
      </c>
      <c r="E32" s="398"/>
      <c r="F32" s="398"/>
      <c r="G32" s="402" t="s">
        <v>70</v>
      </c>
      <c r="H32" s="400">
        <v>15883</v>
      </c>
      <c r="I32" s="400">
        <f>H32</f>
        <v>15883</v>
      </c>
      <c r="J32" s="400"/>
      <c r="K32" s="400"/>
      <c r="L32" s="400"/>
      <c r="M32" s="400">
        <v>13382</v>
      </c>
      <c r="N32" s="400">
        <v>13382</v>
      </c>
      <c r="O32" s="400">
        <v>13382</v>
      </c>
      <c r="P32" s="400">
        <v>13382</v>
      </c>
      <c r="Q32" s="400">
        <v>2500</v>
      </c>
      <c r="R32" s="400">
        <v>2500</v>
      </c>
      <c r="S32" s="400"/>
      <c r="T32" s="400"/>
      <c r="U32" s="400">
        <v>2500</v>
      </c>
      <c r="V32" s="400">
        <v>2500</v>
      </c>
      <c r="W32" s="400"/>
      <c r="X32" s="400"/>
      <c r="Y32" s="400"/>
      <c r="Z32" s="400"/>
      <c r="AA32" s="400">
        <v>2500</v>
      </c>
      <c r="AB32" s="400">
        <v>2500</v>
      </c>
      <c r="AC32" s="400"/>
      <c r="AD32" s="400"/>
      <c r="AE32" s="388" t="s">
        <v>62</v>
      </c>
      <c r="AF32" s="401"/>
      <c r="AG32" s="401"/>
      <c r="AH32" s="401"/>
      <c r="AI32" s="401"/>
      <c r="AJ32" s="401"/>
    </row>
    <row r="33" spans="1:36" ht="52.5" customHeight="1">
      <c r="A33" s="395">
        <v>6</v>
      </c>
      <c r="B33" s="405" t="s">
        <v>71</v>
      </c>
      <c r="C33" s="405"/>
      <c r="D33" s="397" t="s">
        <v>48</v>
      </c>
      <c r="E33" s="398"/>
      <c r="F33" s="398"/>
      <c r="G33" s="399" t="s">
        <v>72</v>
      </c>
      <c r="H33" s="400">
        <v>11200</v>
      </c>
      <c r="I33" s="400">
        <f>3300+1800</f>
        <v>5100</v>
      </c>
      <c r="J33" s="400"/>
      <c r="K33" s="400"/>
      <c r="L33" s="400"/>
      <c r="M33" s="400">
        <v>7900</v>
      </c>
      <c r="N33" s="400">
        <v>1800</v>
      </c>
      <c r="O33" s="400">
        <v>7900</v>
      </c>
      <c r="P33" s="400">
        <v>1800</v>
      </c>
      <c r="Q33" s="400">
        <v>3300</v>
      </c>
      <c r="R33" s="400">
        <v>3300</v>
      </c>
      <c r="S33" s="400"/>
      <c r="T33" s="400"/>
      <c r="U33" s="400">
        <v>3300</v>
      </c>
      <c r="V33" s="400">
        <v>3300</v>
      </c>
      <c r="W33" s="400"/>
      <c r="X33" s="400"/>
      <c r="Y33" s="400"/>
      <c r="Z33" s="400"/>
      <c r="AA33" s="400">
        <v>3300</v>
      </c>
      <c r="AB33" s="400">
        <v>3300</v>
      </c>
      <c r="AC33" s="400"/>
      <c r="AD33" s="400"/>
      <c r="AE33" s="388" t="s">
        <v>62</v>
      </c>
      <c r="AF33" s="401"/>
      <c r="AG33" s="401"/>
      <c r="AH33" s="401"/>
      <c r="AI33" s="401"/>
      <c r="AJ33" s="401"/>
    </row>
    <row r="34" spans="1:36" ht="52.5" customHeight="1">
      <c r="A34" s="402">
        <v>7</v>
      </c>
      <c r="B34" s="396" t="s">
        <v>73</v>
      </c>
      <c r="C34" s="396"/>
      <c r="D34" s="397" t="s">
        <v>48</v>
      </c>
      <c r="E34" s="398"/>
      <c r="F34" s="398"/>
      <c r="G34" s="402" t="s">
        <v>74</v>
      </c>
      <c r="H34" s="400">
        <v>4412</v>
      </c>
      <c r="I34" s="400">
        <v>1228</v>
      </c>
      <c r="J34" s="400"/>
      <c r="K34" s="400"/>
      <c r="L34" s="400"/>
      <c r="M34" s="400">
        <v>1910.8</v>
      </c>
      <c r="N34" s="400">
        <v>100</v>
      </c>
      <c r="O34" s="400">
        <v>1910.8</v>
      </c>
      <c r="P34" s="400">
        <v>100</v>
      </c>
      <c r="Q34" s="400">
        <v>1228</v>
      </c>
      <c r="R34" s="400">
        <v>1228</v>
      </c>
      <c r="S34" s="400"/>
      <c r="T34" s="400">
        <v>1228</v>
      </c>
      <c r="U34" s="400">
        <v>1228</v>
      </c>
      <c r="V34" s="400">
        <v>1228</v>
      </c>
      <c r="W34" s="400"/>
      <c r="X34" s="400">
        <v>1228</v>
      </c>
      <c r="Y34" s="400"/>
      <c r="Z34" s="400"/>
      <c r="AA34" s="400">
        <v>1228</v>
      </c>
      <c r="AB34" s="400">
        <v>1228</v>
      </c>
      <c r="AC34" s="400"/>
      <c r="AD34" s="400">
        <v>1228</v>
      </c>
      <c r="AE34" s="388" t="s">
        <v>62</v>
      </c>
      <c r="AF34" s="401"/>
      <c r="AG34" s="401"/>
      <c r="AH34" s="401"/>
      <c r="AI34" s="401"/>
      <c r="AJ34" s="401"/>
    </row>
    <row r="35" spans="1:36" s="41" customFormat="1" ht="61.15" customHeight="1">
      <c r="A35" s="406" t="s">
        <v>359</v>
      </c>
      <c r="B35" s="380" t="s">
        <v>127</v>
      </c>
      <c r="C35" s="380"/>
      <c r="D35" s="407"/>
      <c r="E35" s="407">
        <v>6</v>
      </c>
      <c r="F35" s="407"/>
      <c r="G35" s="407"/>
      <c r="H35" s="408">
        <f>SUM(H36:H41)</f>
        <v>331015</v>
      </c>
      <c r="I35" s="408">
        <f t="shared" ref="I35:AD35" si="7">SUM(I36:I41)</f>
        <v>99850</v>
      </c>
      <c r="J35" s="408">
        <f t="shared" si="7"/>
        <v>0</v>
      </c>
      <c r="K35" s="408">
        <f t="shared" si="7"/>
        <v>0</v>
      </c>
      <c r="L35" s="408">
        <f t="shared" si="7"/>
        <v>0</v>
      </c>
      <c r="M35" s="408">
        <f t="shared" si="7"/>
        <v>200652</v>
      </c>
      <c r="N35" s="408">
        <f t="shared" si="7"/>
        <v>16000</v>
      </c>
      <c r="O35" s="408">
        <f t="shared" si="7"/>
        <v>182430</v>
      </c>
      <c r="P35" s="408">
        <f t="shared" si="7"/>
        <v>16000</v>
      </c>
      <c r="Q35" s="408">
        <f>SUM(Q36:Q41)</f>
        <v>186849</v>
      </c>
      <c r="R35" s="408">
        <f t="shared" si="7"/>
        <v>109012</v>
      </c>
      <c r="S35" s="408">
        <f t="shared" si="7"/>
        <v>0</v>
      </c>
      <c r="T35" s="408">
        <f t="shared" si="7"/>
        <v>0</v>
      </c>
      <c r="U35" s="408">
        <f t="shared" si="7"/>
        <v>127234</v>
      </c>
      <c r="V35" s="408">
        <f>SUM(V36:V41)</f>
        <v>109012</v>
      </c>
      <c r="W35" s="408">
        <f t="shared" si="7"/>
        <v>0</v>
      </c>
      <c r="X35" s="408">
        <f t="shared" si="7"/>
        <v>0</v>
      </c>
      <c r="Y35" s="408">
        <f t="shared" si="7"/>
        <v>0</v>
      </c>
      <c r="Z35" s="408">
        <f t="shared" si="7"/>
        <v>0</v>
      </c>
      <c r="AA35" s="408">
        <f>SUM(AA36:AA41)</f>
        <v>43605</v>
      </c>
      <c r="AB35" s="408">
        <f t="shared" si="7"/>
        <v>43605</v>
      </c>
      <c r="AC35" s="408">
        <f t="shared" si="7"/>
        <v>0</v>
      </c>
      <c r="AD35" s="408">
        <f t="shared" si="7"/>
        <v>0</v>
      </c>
      <c r="AE35" s="409"/>
      <c r="AF35" s="410"/>
      <c r="AG35" s="410"/>
      <c r="AH35" s="410"/>
      <c r="AI35" s="410"/>
      <c r="AJ35" s="410"/>
    </row>
    <row r="36" spans="1:36" ht="65.25" customHeight="1">
      <c r="A36" s="395">
        <v>1</v>
      </c>
      <c r="B36" s="411" t="s">
        <v>75</v>
      </c>
      <c r="C36" s="411">
        <f>A41</f>
        <v>6</v>
      </c>
      <c r="D36" s="397" t="s">
        <v>48</v>
      </c>
      <c r="E36" s="398"/>
      <c r="F36" s="398"/>
      <c r="G36" s="399" t="s">
        <v>76</v>
      </c>
      <c r="H36" s="400">
        <v>20340</v>
      </c>
      <c r="I36" s="400">
        <v>12000</v>
      </c>
      <c r="J36" s="400"/>
      <c r="K36" s="400"/>
      <c r="L36" s="400"/>
      <c r="M36" s="400">
        <v>13400</v>
      </c>
      <c r="N36" s="400">
        <v>8400</v>
      </c>
      <c r="O36" s="400">
        <v>13400</v>
      </c>
      <c r="P36" s="400">
        <v>8400</v>
      </c>
      <c r="Q36" s="400">
        <v>6940</v>
      </c>
      <c r="R36" s="400">
        <v>6940</v>
      </c>
      <c r="S36" s="400"/>
      <c r="T36" s="400"/>
      <c r="U36" s="400">
        <v>6940</v>
      </c>
      <c r="V36" s="400">
        <v>6940</v>
      </c>
      <c r="W36" s="400"/>
      <c r="X36" s="400"/>
      <c r="Y36" s="400"/>
      <c r="Z36" s="400"/>
      <c r="AA36" s="400">
        <v>5000</v>
      </c>
      <c r="AB36" s="400">
        <v>5000</v>
      </c>
      <c r="AC36" s="400"/>
      <c r="AD36" s="400"/>
      <c r="AE36" s="388" t="s">
        <v>62</v>
      </c>
      <c r="AF36" s="401"/>
      <c r="AG36" s="401"/>
      <c r="AH36" s="401"/>
      <c r="AI36" s="401"/>
      <c r="AJ36" s="401"/>
    </row>
    <row r="37" spans="1:36" ht="47.25" customHeight="1">
      <c r="A37" s="402">
        <v>2</v>
      </c>
      <c r="B37" s="396" t="s">
        <v>77</v>
      </c>
      <c r="C37" s="396"/>
      <c r="D37" s="397" t="s">
        <v>48</v>
      </c>
      <c r="E37" s="398"/>
      <c r="F37" s="398"/>
      <c r="G37" s="402" t="s">
        <v>78</v>
      </c>
      <c r="H37" s="400">
        <v>11325</v>
      </c>
      <c r="I37" s="400">
        <v>7361</v>
      </c>
      <c r="J37" s="400"/>
      <c r="K37" s="400"/>
      <c r="L37" s="400"/>
      <c r="M37" s="400">
        <v>3600</v>
      </c>
      <c r="N37" s="400">
        <v>3600</v>
      </c>
      <c r="O37" s="400">
        <v>3600</v>
      </c>
      <c r="P37" s="400">
        <v>3600</v>
      </c>
      <c r="Q37" s="400">
        <v>7361</v>
      </c>
      <c r="R37" s="400">
        <v>7361</v>
      </c>
      <c r="S37" s="400"/>
      <c r="T37" s="400"/>
      <c r="U37" s="400">
        <v>7361</v>
      </c>
      <c r="V37" s="400">
        <v>7361</v>
      </c>
      <c r="W37" s="400"/>
      <c r="X37" s="400"/>
      <c r="Y37" s="400"/>
      <c r="Z37" s="400"/>
      <c r="AA37" s="400">
        <v>6000</v>
      </c>
      <c r="AB37" s="400">
        <v>6000</v>
      </c>
      <c r="AC37" s="400"/>
      <c r="AD37" s="400"/>
      <c r="AE37" s="388" t="s">
        <v>79</v>
      </c>
      <c r="AF37" s="401"/>
      <c r="AG37" s="401"/>
      <c r="AH37" s="401"/>
      <c r="AI37" s="401"/>
      <c r="AJ37" s="401"/>
    </row>
    <row r="38" spans="1:36" ht="52.5" customHeight="1">
      <c r="A38" s="395">
        <v>3</v>
      </c>
      <c r="B38" s="404" t="s">
        <v>80</v>
      </c>
      <c r="C38" s="404"/>
      <c r="D38" s="397" t="s">
        <v>48</v>
      </c>
      <c r="E38" s="398"/>
      <c r="F38" s="398"/>
      <c r="G38" s="398" t="s">
        <v>81</v>
      </c>
      <c r="H38" s="400">
        <v>72000</v>
      </c>
      <c r="I38" s="400">
        <v>26000</v>
      </c>
      <c r="J38" s="400"/>
      <c r="K38" s="400"/>
      <c r="L38" s="400"/>
      <c r="M38" s="400">
        <v>48184</v>
      </c>
      <c r="N38" s="400">
        <v>0</v>
      </c>
      <c r="O38" s="400">
        <v>48184</v>
      </c>
      <c r="P38" s="400">
        <v>0</v>
      </c>
      <c r="Q38" s="400">
        <v>26000</v>
      </c>
      <c r="R38" s="400">
        <v>26000</v>
      </c>
      <c r="S38" s="400"/>
      <c r="T38" s="400"/>
      <c r="U38" s="400">
        <v>26000</v>
      </c>
      <c r="V38" s="400">
        <v>26000</v>
      </c>
      <c r="W38" s="400"/>
      <c r="X38" s="400"/>
      <c r="Y38" s="400"/>
      <c r="Z38" s="400"/>
      <c r="AA38" s="400">
        <v>7327</v>
      </c>
      <c r="AB38" s="400">
        <v>7327</v>
      </c>
      <c r="AC38" s="400"/>
      <c r="AD38" s="400"/>
      <c r="AE38" s="388" t="s">
        <v>82</v>
      </c>
      <c r="AF38" s="401"/>
      <c r="AG38" s="401"/>
      <c r="AH38" s="401"/>
      <c r="AI38" s="401"/>
      <c r="AJ38" s="401"/>
    </row>
    <row r="39" spans="1:36" ht="90" customHeight="1">
      <c r="A39" s="402">
        <v>4</v>
      </c>
      <c r="B39" s="412" t="s">
        <v>83</v>
      </c>
      <c r="C39" s="412"/>
      <c r="D39" s="397" t="s">
        <v>48</v>
      </c>
      <c r="E39" s="398"/>
      <c r="F39" s="398"/>
      <c r="G39" s="399" t="s">
        <v>84</v>
      </c>
      <c r="H39" s="400">
        <v>105540</v>
      </c>
      <c r="I39" s="400">
        <v>12679</v>
      </c>
      <c r="J39" s="400"/>
      <c r="K39" s="400"/>
      <c r="L39" s="400"/>
      <c r="M39" s="400">
        <v>92861</v>
      </c>
      <c r="N39" s="400">
        <v>0</v>
      </c>
      <c r="O39" s="400">
        <v>92861</v>
      </c>
      <c r="P39" s="400">
        <v>0</v>
      </c>
      <c r="Q39" s="400">
        <v>12679</v>
      </c>
      <c r="R39" s="400">
        <v>12679</v>
      </c>
      <c r="S39" s="400"/>
      <c r="T39" s="400" t="s">
        <v>13</v>
      </c>
      <c r="U39" s="400">
        <v>12679</v>
      </c>
      <c r="V39" s="400">
        <v>12679</v>
      </c>
      <c r="W39" s="400"/>
      <c r="X39" s="400" t="s">
        <v>13</v>
      </c>
      <c r="Y39" s="400"/>
      <c r="Z39" s="400"/>
      <c r="AA39" s="400">
        <v>2000</v>
      </c>
      <c r="AB39" s="400">
        <v>2000</v>
      </c>
      <c r="AC39" s="400"/>
      <c r="AD39" s="400"/>
      <c r="AE39" s="388" t="s">
        <v>85</v>
      </c>
      <c r="AF39" s="401"/>
      <c r="AG39" s="401"/>
      <c r="AH39" s="401"/>
      <c r="AI39" s="413"/>
      <c r="AJ39" s="401"/>
    </row>
    <row r="40" spans="1:36" ht="47.25" customHeight="1">
      <c r="A40" s="395">
        <v>5</v>
      </c>
      <c r="B40" s="396" t="s">
        <v>86</v>
      </c>
      <c r="C40" s="396"/>
      <c r="D40" s="397" t="s">
        <v>48</v>
      </c>
      <c r="E40" s="398"/>
      <c r="F40" s="398"/>
      <c r="G40" s="402"/>
      <c r="H40" s="400"/>
      <c r="I40" s="400"/>
      <c r="J40" s="400"/>
      <c r="K40" s="400"/>
      <c r="L40" s="400"/>
      <c r="M40" s="400">
        <v>18222</v>
      </c>
      <c r="N40" s="400"/>
      <c r="O40" s="400"/>
      <c r="P40" s="400"/>
      <c r="Q40" s="400">
        <f>(16722+1500)*2</f>
        <v>36444</v>
      </c>
      <c r="R40" s="400">
        <v>18222</v>
      </c>
      <c r="S40" s="400"/>
      <c r="T40" s="400"/>
      <c r="U40" s="400">
        <f>(16722+1500)*2</f>
        <v>36444</v>
      </c>
      <c r="V40" s="400">
        <v>18222</v>
      </c>
      <c r="W40" s="400"/>
      <c r="X40" s="400"/>
      <c r="Y40" s="400"/>
      <c r="Z40" s="400"/>
      <c r="AA40" s="400"/>
      <c r="AB40" s="400"/>
      <c r="AC40" s="400"/>
      <c r="AD40" s="400"/>
      <c r="AE40" s="388"/>
      <c r="AF40" s="401"/>
      <c r="AG40" s="401"/>
      <c r="AH40" s="401"/>
      <c r="AI40" s="401"/>
      <c r="AJ40" s="401"/>
    </row>
    <row r="41" spans="1:36" ht="56.25" customHeight="1">
      <c r="A41" s="402">
        <v>6</v>
      </c>
      <c r="B41" s="414" t="s">
        <v>87</v>
      </c>
      <c r="C41" s="414"/>
      <c r="D41" s="397" t="s">
        <v>48</v>
      </c>
      <c r="E41" s="398"/>
      <c r="F41" s="398"/>
      <c r="G41" s="415" t="s">
        <v>88</v>
      </c>
      <c r="H41" s="400">
        <v>121810</v>
      </c>
      <c r="I41" s="400">
        <v>41810</v>
      </c>
      <c r="J41" s="400"/>
      <c r="K41" s="400"/>
      <c r="L41" s="400"/>
      <c r="M41" s="400">
        <v>24385</v>
      </c>
      <c r="N41" s="400">
        <v>4000</v>
      </c>
      <c r="O41" s="400">
        <v>24385</v>
      </c>
      <c r="P41" s="400">
        <v>4000</v>
      </c>
      <c r="Q41" s="400">
        <v>97425</v>
      </c>
      <c r="R41" s="400">
        <v>37810</v>
      </c>
      <c r="S41" s="400"/>
      <c r="T41" s="400"/>
      <c r="U41" s="400">
        <f>V41</f>
        <v>37810</v>
      </c>
      <c r="V41" s="400">
        <v>37810</v>
      </c>
      <c r="W41" s="400"/>
      <c r="X41" s="400"/>
      <c r="Y41" s="400"/>
      <c r="Z41" s="400"/>
      <c r="AA41" s="400">
        <v>23278</v>
      </c>
      <c r="AB41" s="400">
        <v>23278</v>
      </c>
      <c r="AC41" s="400"/>
      <c r="AD41" s="400"/>
      <c r="AE41" s="388" t="s">
        <v>89</v>
      </c>
      <c r="AF41" s="401"/>
      <c r="AG41" s="401"/>
      <c r="AH41" s="401"/>
      <c r="AI41" s="401"/>
      <c r="AJ41" s="401"/>
    </row>
    <row r="42" spans="1:36" s="13" customFormat="1" ht="45" customHeight="1">
      <c r="A42" s="390" t="s">
        <v>20</v>
      </c>
      <c r="B42" s="379" t="s">
        <v>90</v>
      </c>
      <c r="C42" s="372">
        <f>A59</f>
        <v>16</v>
      </c>
      <c r="D42" s="392"/>
      <c r="E42" s="392">
        <v>17</v>
      </c>
      <c r="F42" s="392"/>
      <c r="G42" s="392"/>
      <c r="H42" s="408">
        <f t="shared" ref="H42:P42" si="8">SUM(H43:H59)</f>
        <v>30758.9</v>
      </c>
      <c r="I42" s="408">
        <f t="shared" si="8"/>
        <v>30758.9</v>
      </c>
      <c r="J42" s="408">
        <f t="shared" si="8"/>
        <v>0</v>
      </c>
      <c r="K42" s="408">
        <f t="shared" si="8"/>
        <v>0</v>
      </c>
      <c r="L42" s="408">
        <f t="shared" si="8"/>
        <v>0</v>
      </c>
      <c r="M42" s="408">
        <f t="shared" si="8"/>
        <v>0</v>
      </c>
      <c r="N42" s="408">
        <f t="shared" si="8"/>
        <v>0</v>
      </c>
      <c r="O42" s="408">
        <f t="shared" si="8"/>
        <v>0</v>
      </c>
      <c r="P42" s="408">
        <f t="shared" si="8"/>
        <v>0</v>
      </c>
      <c r="Q42" s="408">
        <f>SUM(Q43:Q60)</f>
        <v>501771.9</v>
      </c>
      <c r="R42" s="408">
        <f t="shared" ref="R42:AD42" si="9">SUM(R43:R60)</f>
        <v>411251.9</v>
      </c>
      <c r="S42" s="408">
        <f t="shared" si="9"/>
        <v>0</v>
      </c>
      <c r="T42" s="408">
        <f t="shared" si="9"/>
        <v>0</v>
      </c>
      <c r="U42" s="408">
        <f t="shared" si="9"/>
        <v>370448.9</v>
      </c>
      <c r="V42" s="408">
        <f t="shared" si="9"/>
        <v>211179.9</v>
      </c>
      <c r="W42" s="408">
        <f t="shared" si="9"/>
        <v>0</v>
      </c>
      <c r="X42" s="408">
        <f t="shared" si="9"/>
        <v>0</v>
      </c>
      <c r="Y42" s="408">
        <f t="shared" si="9"/>
        <v>38251</v>
      </c>
      <c r="Z42" s="408">
        <f t="shared" si="9"/>
        <v>0</v>
      </c>
      <c r="AA42" s="408">
        <f t="shared" si="9"/>
        <v>8536</v>
      </c>
      <c r="AB42" s="408">
        <f t="shared" si="9"/>
        <v>8536</v>
      </c>
      <c r="AC42" s="408">
        <f t="shared" si="9"/>
        <v>0</v>
      </c>
      <c r="AD42" s="408">
        <f t="shared" si="9"/>
        <v>0</v>
      </c>
      <c r="AE42" s="409"/>
      <c r="AF42" s="394"/>
      <c r="AG42" s="394"/>
      <c r="AH42" s="394"/>
      <c r="AI42" s="394"/>
      <c r="AJ42" s="394"/>
    </row>
    <row r="43" spans="1:36" ht="30" customHeight="1">
      <c r="A43" s="416"/>
      <c r="B43" s="371" t="s">
        <v>12</v>
      </c>
      <c r="C43" s="371"/>
      <c r="D43" s="398"/>
      <c r="E43" s="398"/>
      <c r="F43" s="398"/>
      <c r="G43" s="398"/>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383"/>
      <c r="AF43" s="401"/>
      <c r="AG43" s="401"/>
      <c r="AH43" s="401"/>
      <c r="AI43" s="401"/>
      <c r="AJ43" s="401"/>
    </row>
    <row r="44" spans="1:36" s="13" customFormat="1" ht="30" customHeight="1">
      <c r="A44" s="418">
        <v>1</v>
      </c>
      <c r="B44" s="419" t="s">
        <v>47</v>
      </c>
      <c r="C44" s="419"/>
      <c r="D44" s="397" t="s">
        <v>48</v>
      </c>
      <c r="E44" s="392"/>
      <c r="F44" s="392"/>
      <c r="G44" s="418"/>
      <c r="H44" s="400"/>
      <c r="I44" s="400"/>
      <c r="J44" s="420"/>
      <c r="K44" s="420"/>
      <c r="L44" s="420"/>
      <c r="M44" s="420"/>
      <c r="N44" s="420"/>
      <c r="O44" s="420"/>
      <c r="P44" s="420"/>
      <c r="Q44" s="400">
        <v>10293</v>
      </c>
      <c r="R44" s="400">
        <v>10293</v>
      </c>
      <c r="S44" s="420"/>
      <c r="T44" s="420"/>
      <c r="U44" s="400">
        <v>10293</v>
      </c>
      <c r="V44" s="400">
        <v>10293</v>
      </c>
      <c r="W44" s="420"/>
      <c r="X44" s="420"/>
      <c r="Y44" s="420"/>
      <c r="Z44" s="420"/>
      <c r="AA44" s="417">
        <v>85</v>
      </c>
      <c r="AB44" s="417">
        <v>85</v>
      </c>
      <c r="AC44" s="420"/>
      <c r="AD44" s="420"/>
      <c r="AE44" s="409"/>
      <c r="AF44" s="394"/>
      <c r="AG44" s="394"/>
      <c r="AH44" s="394"/>
      <c r="AI44" s="394"/>
      <c r="AJ44" s="394"/>
    </row>
    <row r="45" spans="1:36" s="13" customFormat="1" ht="49.5" customHeight="1">
      <c r="A45" s="418">
        <v>2</v>
      </c>
      <c r="B45" s="412" t="s">
        <v>49</v>
      </c>
      <c r="C45" s="412"/>
      <c r="D45" s="397" t="s">
        <v>48</v>
      </c>
      <c r="E45" s="392"/>
      <c r="F45" s="392"/>
      <c r="G45" s="367" t="s">
        <v>50</v>
      </c>
      <c r="H45" s="400">
        <v>9658.9</v>
      </c>
      <c r="I45" s="400">
        <v>9658.9</v>
      </c>
      <c r="J45" s="400"/>
      <c r="K45" s="400"/>
      <c r="L45" s="400"/>
      <c r="M45" s="400"/>
      <c r="N45" s="400"/>
      <c r="O45" s="400" t="s">
        <v>13</v>
      </c>
      <c r="P45" s="400"/>
      <c r="Q45" s="400">
        <v>9658.9</v>
      </c>
      <c r="R45" s="400">
        <f>Q45</f>
        <v>9658.9</v>
      </c>
      <c r="S45" s="400"/>
      <c r="T45" s="400"/>
      <c r="U45" s="400">
        <v>9658.9</v>
      </c>
      <c r="V45" s="400">
        <f>U45</f>
        <v>9658.9</v>
      </c>
      <c r="W45" s="400"/>
      <c r="X45" s="400"/>
      <c r="Y45" s="400"/>
      <c r="Z45" s="400"/>
      <c r="AA45" s="400">
        <v>126</v>
      </c>
      <c r="AB45" s="400">
        <v>126</v>
      </c>
      <c r="AC45" s="400"/>
      <c r="AD45" s="400"/>
      <c r="AE45" s="409"/>
      <c r="AF45" s="394"/>
      <c r="AG45" s="394"/>
      <c r="AH45" s="394"/>
      <c r="AI45" s="394"/>
      <c r="AJ45" s="394"/>
    </row>
    <row r="46" spans="1:36" s="132" customFormat="1" ht="41.25" customHeight="1">
      <c r="A46" s="418">
        <v>3</v>
      </c>
      <c r="B46" s="419" t="s">
        <v>51</v>
      </c>
      <c r="C46" s="419"/>
      <c r="D46" s="397" t="s">
        <v>48</v>
      </c>
      <c r="E46" s="392"/>
      <c r="F46" s="392"/>
      <c r="G46" s="367"/>
      <c r="H46" s="400"/>
      <c r="I46" s="400"/>
      <c r="J46" s="400"/>
      <c r="K46" s="400"/>
      <c r="L46" s="400"/>
      <c r="M46" s="400"/>
      <c r="N46" s="400"/>
      <c r="O46" s="400"/>
      <c r="P46" s="400"/>
      <c r="Q46" s="400">
        <v>3000</v>
      </c>
      <c r="R46" s="400">
        <v>3000</v>
      </c>
      <c r="S46" s="400"/>
      <c r="T46" s="400"/>
      <c r="U46" s="400">
        <v>2500</v>
      </c>
      <c r="V46" s="400">
        <f>U46</f>
        <v>2500</v>
      </c>
      <c r="W46" s="400" t="s">
        <v>13</v>
      </c>
      <c r="X46" s="400"/>
      <c r="Y46" s="400"/>
      <c r="Z46" s="400"/>
      <c r="AA46" s="400">
        <v>34</v>
      </c>
      <c r="AB46" s="400">
        <v>34</v>
      </c>
      <c r="AC46" s="400"/>
      <c r="AD46" s="400"/>
      <c r="AE46" s="409"/>
      <c r="AF46" s="421"/>
      <c r="AG46" s="421"/>
      <c r="AH46" s="421"/>
      <c r="AI46" s="421"/>
      <c r="AJ46" s="421"/>
    </row>
    <row r="47" spans="1:36" s="13" customFormat="1" ht="30" customHeight="1">
      <c r="A47" s="418">
        <v>4</v>
      </c>
      <c r="B47" s="411" t="s">
        <v>52</v>
      </c>
      <c r="C47" s="411"/>
      <c r="D47" s="397" t="s">
        <v>48</v>
      </c>
      <c r="E47" s="392"/>
      <c r="F47" s="392"/>
      <c r="G47" s="367"/>
      <c r="H47" s="400"/>
      <c r="I47" s="400"/>
      <c r="J47" s="400"/>
      <c r="K47" s="400"/>
      <c r="L47" s="400"/>
      <c r="M47" s="400"/>
      <c r="N47" s="400"/>
      <c r="O47" s="400"/>
      <c r="P47" s="400"/>
      <c r="Q47" s="400">
        <v>12400</v>
      </c>
      <c r="R47" s="400">
        <v>12400</v>
      </c>
      <c r="S47" s="400"/>
      <c r="T47" s="400"/>
      <c r="U47" s="400">
        <v>12400</v>
      </c>
      <c r="V47" s="400">
        <v>12400</v>
      </c>
      <c r="W47" s="400"/>
      <c r="X47" s="400"/>
      <c r="Y47" s="400"/>
      <c r="Z47" s="400"/>
      <c r="AA47" s="400">
        <v>130</v>
      </c>
      <c r="AB47" s="400">
        <v>130</v>
      </c>
      <c r="AC47" s="400"/>
      <c r="AD47" s="400"/>
      <c r="AE47" s="409"/>
      <c r="AF47" s="394"/>
      <c r="AG47" s="394"/>
      <c r="AH47" s="394"/>
      <c r="AI47" s="394"/>
      <c r="AJ47" s="394"/>
    </row>
    <row r="48" spans="1:36" s="13" customFormat="1" ht="37.5" customHeight="1">
      <c r="A48" s="418">
        <v>5</v>
      </c>
      <c r="B48" s="411" t="s">
        <v>53</v>
      </c>
      <c r="C48" s="411"/>
      <c r="D48" s="397" t="s">
        <v>48</v>
      </c>
      <c r="E48" s="392"/>
      <c r="F48" s="392"/>
      <c r="G48" s="367"/>
      <c r="H48" s="400"/>
      <c r="I48" s="400"/>
      <c r="J48" s="400"/>
      <c r="K48" s="400"/>
      <c r="L48" s="400"/>
      <c r="M48" s="400"/>
      <c r="N48" s="400"/>
      <c r="O48" s="400"/>
      <c r="P48" s="400"/>
      <c r="Q48" s="400">
        <v>6000</v>
      </c>
      <c r="R48" s="400">
        <v>6000</v>
      </c>
      <c r="S48" s="400"/>
      <c r="T48" s="400"/>
      <c r="U48" s="400">
        <v>3300</v>
      </c>
      <c r="V48" s="400">
        <v>3300</v>
      </c>
      <c r="W48" s="400"/>
      <c r="X48" s="400"/>
      <c r="Y48" s="400"/>
      <c r="Z48" s="400"/>
      <c r="AA48" s="400">
        <v>43</v>
      </c>
      <c r="AB48" s="400">
        <v>43</v>
      </c>
      <c r="AC48" s="400"/>
      <c r="AD48" s="400"/>
      <c r="AE48" s="409"/>
      <c r="AF48" s="394"/>
      <c r="AG48" s="394"/>
      <c r="AH48" s="394"/>
      <c r="AI48" s="394"/>
      <c r="AJ48" s="394"/>
    </row>
    <row r="49" spans="1:36" s="13" customFormat="1" ht="42" customHeight="1">
      <c r="A49" s="418">
        <v>6</v>
      </c>
      <c r="B49" s="419" t="s">
        <v>54</v>
      </c>
      <c r="C49" s="419"/>
      <c r="D49" s="397" t="s">
        <v>48</v>
      </c>
      <c r="E49" s="392"/>
      <c r="F49" s="392"/>
      <c r="G49" s="367"/>
      <c r="H49" s="400" t="s">
        <v>13</v>
      </c>
      <c r="I49" s="400"/>
      <c r="J49" s="400"/>
      <c r="K49" s="400"/>
      <c r="L49" s="400"/>
      <c r="M49" s="400"/>
      <c r="N49" s="400"/>
      <c r="O49" s="400"/>
      <c r="P49" s="400"/>
      <c r="Q49" s="400">
        <v>100000</v>
      </c>
      <c r="R49" s="400">
        <v>100000</v>
      </c>
      <c r="S49" s="400"/>
      <c r="T49" s="400"/>
      <c r="U49" s="400">
        <v>57000</v>
      </c>
      <c r="V49" s="400">
        <f>U49</f>
        <v>57000</v>
      </c>
      <c r="W49" s="400"/>
      <c r="X49" s="400"/>
      <c r="Y49" s="400">
        <v>12000</v>
      </c>
      <c r="Z49" s="400"/>
      <c r="AA49" s="400">
        <v>585</v>
      </c>
      <c r="AB49" s="400">
        <v>585</v>
      </c>
      <c r="AC49" s="400"/>
      <c r="AD49" s="400"/>
      <c r="AE49" s="388" t="s">
        <v>350</v>
      </c>
      <c r="AF49" s="394"/>
      <c r="AG49" s="394"/>
      <c r="AH49" s="394"/>
      <c r="AI49" s="394"/>
      <c r="AJ49" s="394"/>
    </row>
    <row r="50" spans="1:36" s="13" customFormat="1" ht="45" customHeight="1">
      <c r="A50" s="418">
        <v>7</v>
      </c>
      <c r="B50" s="412" t="s">
        <v>55</v>
      </c>
      <c r="C50" s="412"/>
      <c r="D50" s="397" t="s">
        <v>48</v>
      </c>
      <c r="E50" s="392"/>
      <c r="F50" s="392"/>
      <c r="G50" s="397"/>
      <c r="H50" s="400"/>
      <c r="I50" s="400"/>
      <c r="J50" s="400"/>
      <c r="K50" s="400"/>
      <c r="L50" s="400"/>
      <c r="M50" s="400"/>
      <c r="N50" s="400"/>
      <c r="O50" s="400"/>
      <c r="P50" s="400"/>
      <c r="Q50" s="400">
        <v>2500</v>
      </c>
      <c r="R50" s="400">
        <v>2500</v>
      </c>
      <c r="S50" s="400"/>
      <c r="T50" s="400"/>
      <c r="U50" s="400">
        <v>2500</v>
      </c>
      <c r="V50" s="400">
        <v>2500</v>
      </c>
      <c r="W50" s="400"/>
      <c r="X50" s="400"/>
      <c r="Y50" s="400"/>
      <c r="Z50" s="400"/>
      <c r="AA50" s="400">
        <v>33</v>
      </c>
      <c r="AB50" s="400">
        <v>33</v>
      </c>
      <c r="AC50" s="400"/>
      <c r="AD50" s="400"/>
      <c r="AE50" s="409"/>
      <c r="AF50" s="394"/>
      <c r="AG50" s="394"/>
      <c r="AH50" s="394"/>
      <c r="AI50" s="394"/>
      <c r="AJ50" s="394"/>
    </row>
    <row r="51" spans="1:36" ht="43.5" customHeight="1">
      <c r="A51" s="418">
        <v>8</v>
      </c>
      <c r="B51" s="419" t="s">
        <v>91</v>
      </c>
      <c r="C51" s="419"/>
      <c r="D51" s="397" t="s">
        <v>48</v>
      </c>
      <c r="E51" s="398"/>
      <c r="F51" s="398"/>
      <c r="G51" s="418" t="s">
        <v>92</v>
      </c>
      <c r="H51" s="400">
        <v>7800</v>
      </c>
      <c r="I51" s="400">
        <v>7800</v>
      </c>
      <c r="J51" s="400"/>
      <c r="K51" s="400"/>
      <c r="L51" s="400"/>
      <c r="M51" s="400">
        <v>0</v>
      </c>
      <c r="N51" s="400">
        <v>0</v>
      </c>
      <c r="O51" s="400">
        <v>0</v>
      </c>
      <c r="P51" s="400">
        <v>0</v>
      </c>
      <c r="Q51" s="400">
        <v>7400</v>
      </c>
      <c r="R51" s="400">
        <v>7400</v>
      </c>
      <c r="S51" s="400"/>
      <c r="T51" s="400"/>
      <c r="U51" s="400">
        <v>7400</v>
      </c>
      <c r="V51" s="400">
        <v>7400</v>
      </c>
      <c r="W51" s="400"/>
      <c r="X51" s="400"/>
      <c r="Y51" s="400"/>
      <c r="Z51" s="400"/>
      <c r="AA51" s="400">
        <v>2500</v>
      </c>
      <c r="AB51" s="400">
        <v>2500</v>
      </c>
      <c r="AC51" s="400"/>
      <c r="AD51" s="400"/>
      <c r="AE51" s="388"/>
      <c r="AF51" s="401"/>
      <c r="AG51" s="401"/>
      <c r="AH51" s="401"/>
      <c r="AI51" s="401"/>
      <c r="AJ51" s="401"/>
    </row>
    <row r="52" spans="1:36" ht="58.5" customHeight="1">
      <c r="A52" s="418">
        <v>9</v>
      </c>
      <c r="B52" s="422" t="s">
        <v>94</v>
      </c>
      <c r="C52" s="422"/>
      <c r="D52" s="397" t="s">
        <v>48</v>
      </c>
      <c r="E52" s="398"/>
      <c r="F52" s="398"/>
      <c r="G52" s="399" t="s">
        <v>95</v>
      </c>
      <c r="H52" s="400">
        <v>13300</v>
      </c>
      <c r="I52" s="400">
        <v>13300</v>
      </c>
      <c r="J52" s="400"/>
      <c r="K52" s="400"/>
      <c r="L52" s="400"/>
      <c r="M52" s="400">
        <v>0</v>
      </c>
      <c r="N52" s="400">
        <v>0</v>
      </c>
      <c r="O52" s="400">
        <v>0</v>
      </c>
      <c r="P52" s="400">
        <v>0</v>
      </c>
      <c r="Q52" s="400">
        <v>12300</v>
      </c>
      <c r="R52" s="400">
        <v>12300</v>
      </c>
      <c r="S52" s="400"/>
      <c r="T52" s="400"/>
      <c r="U52" s="400">
        <v>12300</v>
      </c>
      <c r="V52" s="400">
        <v>12300</v>
      </c>
      <c r="W52" s="400"/>
      <c r="X52" s="400"/>
      <c r="Y52" s="400"/>
      <c r="Z52" s="400"/>
      <c r="AA52" s="400">
        <v>5000</v>
      </c>
      <c r="AB52" s="400">
        <v>5000</v>
      </c>
      <c r="AC52" s="400"/>
      <c r="AD52" s="400"/>
      <c r="AE52" s="388"/>
      <c r="AF52" s="401"/>
      <c r="AG52" s="401"/>
      <c r="AH52" s="401"/>
      <c r="AI52" s="401"/>
      <c r="AJ52" s="401"/>
    </row>
    <row r="53" spans="1:36" ht="40.5" customHeight="1">
      <c r="A53" s="418">
        <v>10</v>
      </c>
      <c r="B53" s="411" t="s">
        <v>96</v>
      </c>
      <c r="C53" s="411"/>
      <c r="D53" s="397" t="s">
        <v>48</v>
      </c>
      <c r="E53" s="398"/>
      <c r="F53" s="398"/>
      <c r="G53" s="423"/>
      <c r="H53" s="400"/>
      <c r="I53" s="400"/>
      <c r="J53" s="400"/>
      <c r="K53" s="400"/>
      <c r="L53" s="400"/>
      <c r="M53" s="400"/>
      <c r="N53" s="400"/>
      <c r="O53" s="400"/>
      <c r="P53" s="400"/>
      <c r="Q53" s="400">
        <v>10000</v>
      </c>
      <c r="R53" s="400">
        <v>10000</v>
      </c>
      <c r="S53" s="400"/>
      <c r="T53" s="400"/>
      <c r="U53" s="400">
        <v>8000</v>
      </c>
      <c r="V53" s="400">
        <v>8000</v>
      </c>
      <c r="W53" s="400"/>
      <c r="X53" s="400"/>
      <c r="Y53" s="400"/>
      <c r="Z53" s="400"/>
      <c r="AA53" s="400"/>
      <c r="AB53" s="400"/>
      <c r="AC53" s="400"/>
      <c r="AD53" s="400"/>
      <c r="AE53" s="383"/>
      <c r="AF53" s="401"/>
      <c r="AG53" s="401"/>
      <c r="AH53" s="401"/>
      <c r="AI53" s="412"/>
      <c r="AJ53" s="401"/>
    </row>
    <row r="54" spans="1:36" ht="44.25" customHeight="1">
      <c r="A54" s="418">
        <v>11</v>
      </c>
      <c r="B54" s="411" t="s">
        <v>97</v>
      </c>
      <c r="C54" s="411"/>
      <c r="D54" s="397" t="s">
        <v>48</v>
      </c>
      <c r="E54" s="398"/>
      <c r="F54" s="398"/>
      <c r="G54" s="424"/>
      <c r="H54" s="400"/>
      <c r="I54" s="400"/>
      <c r="J54" s="400"/>
      <c r="K54" s="400"/>
      <c r="L54" s="400"/>
      <c r="M54" s="400"/>
      <c r="N54" s="400"/>
      <c r="O54" s="400"/>
      <c r="P54" s="400"/>
      <c r="Q54" s="400">
        <v>13000</v>
      </c>
      <c r="R54" s="400">
        <v>13000</v>
      </c>
      <c r="S54" s="400"/>
      <c r="T54" s="400"/>
      <c r="U54" s="400">
        <v>10170</v>
      </c>
      <c r="V54" s="400">
        <v>10170</v>
      </c>
      <c r="W54" s="400"/>
      <c r="X54" s="400"/>
      <c r="Y54" s="400"/>
      <c r="Z54" s="400"/>
      <c r="AA54" s="400"/>
      <c r="AB54" s="400"/>
      <c r="AC54" s="400"/>
      <c r="AD54" s="400"/>
      <c r="AE54" s="383"/>
      <c r="AF54" s="401"/>
      <c r="AG54" s="401"/>
      <c r="AH54" s="401"/>
      <c r="AI54" s="411"/>
      <c r="AJ54" s="401"/>
    </row>
    <row r="55" spans="1:36" ht="44.25" customHeight="1">
      <c r="A55" s="418">
        <v>12</v>
      </c>
      <c r="B55" s="411" t="s">
        <v>98</v>
      </c>
      <c r="C55" s="411"/>
      <c r="D55" s="397" t="s">
        <v>48</v>
      </c>
      <c r="E55" s="398"/>
      <c r="F55" s="398"/>
      <c r="G55" s="424"/>
      <c r="H55" s="400"/>
      <c r="I55" s="400"/>
      <c r="J55" s="400"/>
      <c r="K55" s="400"/>
      <c r="L55" s="400"/>
      <c r="M55" s="400"/>
      <c r="N55" s="400"/>
      <c r="O55" s="400"/>
      <c r="P55" s="400"/>
      <c r="Q55" s="400">
        <v>5700</v>
      </c>
      <c r="R55" s="400">
        <v>5700</v>
      </c>
      <c r="S55" s="400"/>
      <c r="T55" s="400"/>
      <c r="U55" s="400">
        <v>3800</v>
      </c>
      <c r="V55" s="400">
        <v>3800</v>
      </c>
      <c r="W55" s="400"/>
      <c r="X55" s="400"/>
      <c r="Y55" s="400"/>
      <c r="Z55" s="400"/>
      <c r="AA55" s="400"/>
      <c r="AB55" s="400"/>
      <c r="AC55" s="400"/>
      <c r="AD55" s="400"/>
      <c r="AE55" s="383"/>
      <c r="AF55" s="401"/>
      <c r="AG55" s="401"/>
      <c r="AH55" s="401"/>
      <c r="AI55" s="411"/>
      <c r="AJ55" s="401"/>
    </row>
    <row r="56" spans="1:36" ht="45.75" customHeight="1">
      <c r="A56" s="418">
        <v>13</v>
      </c>
      <c r="B56" s="411" t="s">
        <v>99</v>
      </c>
      <c r="C56" s="411"/>
      <c r="D56" s="397" t="s">
        <v>48</v>
      </c>
      <c r="E56" s="398"/>
      <c r="F56" s="398"/>
      <c r="G56" s="425"/>
      <c r="H56" s="400"/>
      <c r="I56" s="400"/>
      <c r="J56" s="400"/>
      <c r="K56" s="400"/>
      <c r="L56" s="400"/>
      <c r="M56" s="400"/>
      <c r="N56" s="400"/>
      <c r="O56" s="400"/>
      <c r="P56" s="400"/>
      <c r="Q56" s="400">
        <v>20000</v>
      </c>
      <c r="R56" s="400">
        <v>20000</v>
      </c>
      <c r="S56" s="400"/>
      <c r="T56" s="400"/>
      <c r="U56" s="400">
        <v>13607</v>
      </c>
      <c r="V56" s="400">
        <v>13607</v>
      </c>
      <c r="W56" s="400"/>
      <c r="X56" s="400"/>
      <c r="Y56" s="400"/>
      <c r="Z56" s="400"/>
      <c r="AA56" s="400"/>
      <c r="AB56" s="400"/>
      <c r="AC56" s="400"/>
      <c r="AD56" s="400"/>
      <c r="AE56" s="383"/>
      <c r="AF56" s="401"/>
      <c r="AG56" s="401"/>
      <c r="AH56" s="401"/>
      <c r="AI56" s="412"/>
      <c r="AJ56" s="401"/>
    </row>
    <row r="57" spans="1:36" ht="30" customHeight="1">
      <c r="A57" s="418">
        <v>14</v>
      </c>
      <c r="B57" s="411" t="s">
        <v>100</v>
      </c>
      <c r="C57" s="411"/>
      <c r="D57" s="397" t="s">
        <v>48</v>
      </c>
      <c r="E57" s="398"/>
      <c r="F57" s="398"/>
      <c r="G57" s="425"/>
      <c r="H57" s="400"/>
      <c r="I57" s="400"/>
      <c r="J57" s="400"/>
      <c r="K57" s="400"/>
      <c r="L57" s="400"/>
      <c r="M57" s="400"/>
      <c r="N57" s="400"/>
      <c r="O57" s="400"/>
      <c r="P57" s="400"/>
      <c r="Q57" s="400">
        <v>9000</v>
      </c>
      <c r="R57" s="400">
        <v>9000</v>
      </c>
      <c r="S57" s="400"/>
      <c r="T57" s="400"/>
      <c r="U57" s="400">
        <v>9000</v>
      </c>
      <c r="V57" s="400">
        <v>9000</v>
      </c>
      <c r="W57" s="400"/>
      <c r="X57" s="400"/>
      <c r="Y57" s="400"/>
      <c r="Z57" s="400"/>
      <c r="AA57" s="400"/>
      <c r="AB57" s="400"/>
      <c r="AC57" s="400"/>
      <c r="AD57" s="400"/>
      <c r="AE57" s="383"/>
      <c r="AF57" s="401"/>
      <c r="AG57" s="401"/>
      <c r="AH57" s="401"/>
      <c r="AI57" s="401"/>
      <c r="AJ57" s="401"/>
    </row>
    <row r="58" spans="1:36" ht="54" customHeight="1">
      <c r="A58" s="418">
        <v>15</v>
      </c>
      <c r="B58" s="411" t="s">
        <v>101</v>
      </c>
      <c r="C58" s="411"/>
      <c r="D58" s="397" t="s">
        <v>48</v>
      </c>
      <c r="E58" s="398"/>
      <c r="F58" s="398"/>
      <c r="G58" s="425"/>
      <c r="H58" s="400"/>
      <c r="I58" s="400"/>
      <c r="J58" s="400"/>
      <c r="K58" s="400"/>
      <c r="L58" s="400"/>
      <c r="M58" s="400"/>
      <c r="N58" s="400"/>
      <c r="O58" s="400"/>
      <c r="P58" s="400"/>
      <c r="Q58" s="400">
        <v>70000</v>
      </c>
      <c r="R58" s="400">
        <v>70000</v>
      </c>
      <c r="S58" s="400"/>
      <c r="T58" s="400"/>
      <c r="U58" s="400">
        <v>20000</v>
      </c>
      <c r="V58" s="400">
        <f>U58</f>
        <v>20000</v>
      </c>
      <c r="W58" s="400"/>
      <c r="X58" s="400"/>
      <c r="Y58" s="400">
        <v>5000</v>
      </c>
      <c r="Z58" s="400"/>
      <c r="AA58" s="400"/>
      <c r="AB58" s="400"/>
      <c r="AC58" s="400"/>
      <c r="AD58" s="400"/>
      <c r="AE58" s="383"/>
      <c r="AF58" s="401"/>
      <c r="AG58" s="401"/>
      <c r="AH58" s="401"/>
      <c r="AI58" s="401"/>
      <c r="AJ58" s="401"/>
    </row>
    <row r="59" spans="1:36" ht="46.5" customHeight="1">
      <c r="A59" s="418">
        <v>16</v>
      </c>
      <c r="B59" s="412" t="s">
        <v>102</v>
      </c>
      <c r="C59" s="412"/>
      <c r="D59" s="397" t="s">
        <v>48</v>
      </c>
      <c r="E59" s="398"/>
      <c r="F59" s="398"/>
      <c r="G59" s="397"/>
      <c r="H59" s="400"/>
      <c r="I59" s="400"/>
      <c r="J59" s="400"/>
      <c r="K59" s="400"/>
      <c r="L59" s="400"/>
      <c r="M59" s="400"/>
      <c r="N59" s="400"/>
      <c r="O59" s="400"/>
      <c r="P59" s="400"/>
      <c r="Q59" s="400">
        <v>30000</v>
      </c>
      <c r="R59" s="400">
        <v>30000</v>
      </c>
      <c r="S59" s="400"/>
      <c r="T59" s="400"/>
      <c r="U59" s="400">
        <v>8000</v>
      </c>
      <c r="V59" s="400">
        <v>8000</v>
      </c>
      <c r="W59" s="400"/>
      <c r="X59" s="400"/>
      <c r="Y59" s="400"/>
      <c r="Z59" s="400"/>
      <c r="AA59" s="400"/>
      <c r="AB59" s="400"/>
      <c r="AC59" s="400"/>
      <c r="AD59" s="400"/>
      <c r="AE59" s="383"/>
      <c r="AF59" s="401"/>
      <c r="AG59" s="401"/>
      <c r="AH59" s="401"/>
      <c r="AI59" s="401"/>
      <c r="AJ59" s="401"/>
    </row>
    <row r="60" spans="1:36" s="77" customFormat="1" ht="80.25" customHeight="1">
      <c r="A60" s="418">
        <v>17</v>
      </c>
      <c r="B60" s="412" t="s">
        <v>339</v>
      </c>
      <c r="C60" s="412"/>
      <c r="D60" s="397" t="s">
        <v>48</v>
      </c>
      <c r="E60" s="426"/>
      <c r="F60" s="398"/>
      <c r="G60" s="427"/>
      <c r="H60" s="400"/>
      <c r="I60" s="400"/>
      <c r="J60" s="400"/>
      <c r="K60" s="400"/>
      <c r="L60" s="400"/>
      <c r="M60" s="400"/>
      <c r="N60" s="400"/>
      <c r="O60" s="400"/>
      <c r="P60" s="400"/>
      <c r="Q60" s="400">
        <v>180520</v>
      </c>
      <c r="R60" s="400">
        <v>90000</v>
      </c>
      <c r="S60" s="400"/>
      <c r="T60" s="400"/>
      <c r="U60" s="400">
        <f>Q60</f>
        <v>180520</v>
      </c>
      <c r="V60" s="400">
        <v>21251</v>
      </c>
      <c r="W60" s="400"/>
      <c r="X60" s="400"/>
      <c r="Y60" s="400">
        <f>V60</f>
        <v>21251</v>
      </c>
      <c r="Z60" s="400"/>
      <c r="AA60" s="400"/>
      <c r="AB60" s="400"/>
      <c r="AC60" s="400"/>
      <c r="AD60" s="400"/>
      <c r="AE60" s="398" t="s">
        <v>367</v>
      </c>
      <c r="AF60" s="428"/>
      <c r="AG60" s="428"/>
      <c r="AH60" s="428"/>
      <c r="AI60" s="428"/>
      <c r="AJ60" s="428"/>
    </row>
    <row r="61" spans="1:36" s="79" customFormat="1" ht="30" customHeight="1">
      <c r="A61" s="429" t="s">
        <v>2</v>
      </c>
      <c r="B61" s="430" t="s">
        <v>14</v>
      </c>
      <c r="C61" s="391" t="e">
        <f>C62+C71</f>
        <v>#REF!</v>
      </c>
      <c r="D61" s="372"/>
      <c r="E61" s="372"/>
      <c r="F61" s="372"/>
      <c r="G61" s="425"/>
      <c r="H61" s="391">
        <f t="shared" ref="H61:AD61" si="10">H62+H71</f>
        <v>229136</v>
      </c>
      <c r="I61" s="391">
        <f t="shared" si="10"/>
        <v>54288</v>
      </c>
      <c r="J61" s="391">
        <f t="shared" si="10"/>
        <v>0</v>
      </c>
      <c r="K61" s="391">
        <f t="shared" si="10"/>
        <v>0</v>
      </c>
      <c r="L61" s="391">
        <f t="shared" si="10"/>
        <v>0</v>
      </c>
      <c r="M61" s="391">
        <f t="shared" si="10"/>
        <v>146628</v>
      </c>
      <c r="N61" s="391">
        <f t="shared" si="10"/>
        <v>12638</v>
      </c>
      <c r="O61" s="391">
        <f t="shared" si="10"/>
        <v>146628</v>
      </c>
      <c r="P61" s="391">
        <f t="shared" si="10"/>
        <v>12638</v>
      </c>
      <c r="Q61" s="391">
        <f t="shared" si="10"/>
        <v>163530</v>
      </c>
      <c r="R61" s="391">
        <f t="shared" si="10"/>
        <v>163530</v>
      </c>
      <c r="S61" s="391">
        <f t="shared" si="10"/>
        <v>0</v>
      </c>
      <c r="T61" s="391">
        <f t="shared" si="10"/>
        <v>21952</v>
      </c>
      <c r="U61" s="391">
        <f t="shared" si="10"/>
        <v>113422</v>
      </c>
      <c r="V61" s="391">
        <f t="shared" si="10"/>
        <v>113422</v>
      </c>
      <c r="W61" s="391">
        <f t="shared" si="10"/>
        <v>0</v>
      </c>
      <c r="X61" s="391">
        <f t="shared" si="10"/>
        <v>21952</v>
      </c>
      <c r="Y61" s="391">
        <f t="shared" si="10"/>
        <v>0</v>
      </c>
      <c r="Z61" s="391">
        <f t="shared" si="10"/>
        <v>0</v>
      </c>
      <c r="AA61" s="391">
        <f t="shared" si="10"/>
        <v>20131</v>
      </c>
      <c r="AB61" s="391">
        <f t="shared" si="10"/>
        <v>20131</v>
      </c>
      <c r="AC61" s="391">
        <f t="shared" si="10"/>
        <v>0</v>
      </c>
      <c r="AD61" s="391">
        <f t="shared" si="10"/>
        <v>16363</v>
      </c>
      <c r="AE61" s="431">
        <v>45560.853419927684</v>
      </c>
      <c r="AF61" s="432"/>
      <c r="AG61" s="432"/>
      <c r="AH61" s="432"/>
      <c r="AI61" s="432"/>
      <c r="AJ61" s="432"/>
    </row>
    <row r="62" spans="1:36" s="13" customFormat="1" ht="45" customHeight="1">
      <c r="A62" s="390" t="s">
        <v>19</v>
      </c>
      <c r="B62" s="379" t="s">
        <v>56</v>
      </c>
      <c r="C62" s="433">
        <f>C63+C69</f>
        <v>19</v>
      </c>
      <c r="D62" s="392"/>
      <c r="E62" s="392"/>
      <c r="F62" s="392"/>
      <c r="G62" s="392"/>
      <c r="H62" s="408">
        <f t="shared" ref="H62:AD62" si="11">H63+H69</f>
        <v>196586</v>
      </c>
      <c r="I62" s="408">
        <f t="shared" si="11"/>
        <v>54288</v>
      </c>
      <c r="J62" s="408">
        <f t="shared" si="11"/>
        <v>0</v>
      </c>
      <c r="K62" s="408">
        <f t="shared" si="11"/>
        <v>0</v>
      </c>
      <c r="L62" s="408">
        <f t="shared" si="11"/>
        <v>0</v>
      </c>
      <c r="M62" s="408">
        <f t="shared" si="11"/>
        <v>146628</v>
      </c>
      <c r="N62" s="408">
        <f t="shared" si="11"/>
        <v>12638</v>
      </c>
      <c r="O62" s="408">
        <f t="shared" si="11"/>
        <v>146628</v>
      </c>
      <c r="P62" s="408">
        <f t="shared" si="11"/>
        <v>12638</v>
      </c>
      <c r="Q62" s="408">
        <f t="shared" si="11"/>
        <v>38530</v>
      </c>
      <c r="R62" s="408">
        <f t="shared" si="11"/>
        <v>38530</v>
      </c>
      <c r="S62" s="408">
        <f t="shared" si="11"/>
        <v>0</v>
      </c>
      <c r="T62" s="408">
        <f t="shared" si="11"/>
        <v>21952</v>
      </c>
      <c r="U62" s="408">
        <f t="shared" si="11"/>
        <v>38530</v>
      </c>
      <c r="V62" s="408">
        <f t="shared" si="11"/>
        <v>38530</v>
      </c>
      <c r="W62" s="408">
        <f t="shared" si="11"/>
        <v>0</v>
      </c>
      <c r="X62" s="408">
        <f t="shared" si="11"/>
        <v>21952</v>
      </c>
      <c r="Y62" s="408">
        <f t="shared" si="11"/>
        <v>0</v>
      </c>
      <c r="Z62" s="408">
        <f t="shared" si="11"/>
        <v>0</v>
      </c>
      <c r="AA62" s="408">
        <f t="shared" si="11"/>
        <v>19611</v>
      </c>
      <c r="AB62" s="408">
        <f t="shared" si="11"/>
        <v>19611</v>
      </c>
      <c r="AC62" s="408">
        <f t="shared" si="11"/>
        <v>0</v>
      </c>
      <c r="AD62" s="408">
        <f t="shared" si="11"/>
        <v>16363</v>
      </c>
      <c r="AE62" s="409"/>
      <c r="AF62" s="394"/>
      <c r="AG62" s="394"/>
      <c r="AH62" s="394"/>
      <c r="AI62" s="394"/>
      <c r="AJ62" s="394"/>
    </row>
    <row r="63" spans="1:36" s="13" customFormat="1" ht="45" customHeight="1">
      <c r="A63" s="434" t="s">
        <v>357</v>
      </c>
      <c r="B63" s="380" t="s">
        <v>358</v>
      </c>
      <c r="C63" s="380" t="str">
        <f>A68</f>
        <v>16</v>
      </c>
      <c r="D63" s="392"/>
      <c r="E63" s="392">
        <v>16</v>
      </c>
      <c r="F63" s="392"/>
      <c r="G63" s="392"/>
      <c r="H63" s="408">
        <f t="shared" ref="H63:AD63" si="12">SUM(H64:H68)</f>
        <v>80162</v>
      </c>
      <c r="I63" s="408">
        <f t="shared" si="12"/>
        <v>37710</v>
      </c>
      <c r="J63" s="408">
        <f t="shared" si="12"/>
        <v>0</v>
      </c>
      <c r="K63" s="408">
        <f t="shared" si="12"/>
        <v>0</v>
      </c>
      <c r="L63" s="408">
        <f t="shared" si="12"/>
        <v>0</v>
      </c>
      <c r="M63" s="408">
        <f t="shared" si="12"/>
        <v>46782</v>
      </c>
      <c r="N63" s="408">
        <f t="shared" si="12"/>
        <v>12638</v>
      </c>
      <c r="O63" s="408">
        <f t="shared" si="12"/>
        <v>46782</v>
      </c>
      <c r="P63" s="408">
        <f t="shared" si="12"/>
        <v>12638</v>
      </c>
      <c r="Q63" s="408">
        <f t="shared" si="12"/>
        <v>21952</v>
      </c>
      <c r="R63" s="408">
        <f t="shared" si="12"/>
        <v>21952</v>
      </c>
      <c r="S63" s="408">
        <f t="shared" si="12"/>
        <v>0</v>
      </c>
      <c r="T63" s="408">
        <f t="shared" si="12"/>
        <v>21952</v>
      </c>
      <c r="U63" s="408">
        <f t="shared" si="12"/>
        <v>21952</v>
      </c>
      <c r="V63" s="408">
        <f t="shared" si="12"/>
        <v>21952</v>
      </c>
      <c r="W63" s="408">
        <f t="shared" si="12"/>
        <v>0</v>
      </c>
      <c r="X63" s="408">
        <f t="shared" si="12"/>
        <v>21952</v>
      </c>
      <c r="Y63" s="408">
        <f t="shared" si="12"/>
        <v>0</v>
      </c>
      <c r="Z63" s="408">
        <f t="shared" si="12"/>
        <v>0</v>
      </c>
      <c r="AA63" s="408">
        <f t="shared" si="12"/>
        <v>16363</v>
      </c>
      <c r="AB63" s="408">
        <f t="shared" si="12"/>
        <v>16363</v>
      </c>
      <c r="AC63" s="408">
        <f t="shared" si="12"/>
        <v>0</v>
      </c>
      <c r="AD63" s="408">
        <f t="shared" si="12"/>
        <v>16363</v>
      </c>
      <c r="AE63" s="409"/>
      <c r="AF63" s="394"/>
      <c r="AG63" s="394"/>
      <c r="AH63" s="394"/>
      <c r="AI63" s="394"/>
      <c r="AJ63" s="394"/>
    </row>
    <row r="64" spans="1:36" ht="30" customHeight="1">
      <c r="A64" s="402">
        <v>7</v>
      </c>
      <c r="B64" s="396" t="s">
        <v>112</v>
      </c>
      <c r="C64" s="396"/>
      <c r="D64" s="398" t="s">
        <v>7</v>
      </c>
      <c r="E64" s="398"/>
      <c r="F64" s="398"/>
      <c r="G64" s="435" t="s">
        <v>113</v>
      </c>
      <c r="H64" s="400">
        <v>34620</v>
      </c>
      <c r="I64" s="400">
        <f>H64-O64</f>
        <v>2108</v>
      </c>
      <c r="J64" s="400"/>
      <c r="K64" s="400"/>
      <c r="L64" s="400"/>
      <c r="M64" s="400">
        <v>32512</v>
      </c>
      <c r="N64" s="400">
        <v>1488</v>
      </c>
      <c r="O64" s="400">
        <v>32512</v>
      </c>
      <c r="P64" s="400">
        <v>1488</v>
      </c>
      <c r="Q64" s="400">
        <v>620</v>
      </c>
      <c r="R64" s="400">
        <v>620</v>
      </c>
      <c r="S64" s="400"/>
      <c r="T64" s="400">
        <v>620</v>
      </c>
      <c r="U64" s="400">
        <v>620</v>
      </c>
      <c r="V64" s="400">
        <v>620</v>
      </c>
      <c r="W64" s="400"/>
      <c r="X64" s="400">
        <v>620</v>
      </c>
      <c r="Y64" s="400"/>
      <c r="Z64" s="400"/>
      <c r="AA64" s="400">
        <v>620</v>
      </c>
      <c r="AB64" s="400">
        <v>620</v>
      </c>
      <c r="AC64" s="400"/>
      <c r="AD64" s="400">
        <v>620</v>
      </c>
      <c r="AE64" s="388" t="s">
        <v>62</v>
      </c>
      <c r="AF64" s="401"/>
      <c r="AG64" s="401"/>
      <c r="AH64" s="401"/>
      <c r="AI64" s="401"/>
      <c r="AJ64" s="401"/>
    </row>
    <row r="65" spans="1:36" ht="43.5" customHeight="1">
      <c r="A65" s="402">
        <v>9</v>
      </c>
      <c r="B65" s="414" t="s">
        <v>115</v>
      </c>
      <c r="C65" s="414"/>
      <c r="D65" s="398" t="s">
        <v>7</v>
      </c>
      <c r="E65" s="398"/>
      <c r="F65" s="398"/>
      <c r="G65" s="399" t="s">
        <v>116</v>
      </c>
      <c r="H65" s="400">
        <v>2300</v>
      </c>
      <c r="I65" s="400">
        <f>H65</f>
        <v>2300</v>
      </c>
      <c r="J65" s="400"/>
      <c r="K65" s="400"/>
      <c r="L65" s="400"/>
      <c r="M65" s="400">
        <v>1300</v>
      </c>
      <c r="N65" s="400">
        <v>1300</v>
      </c>
      <c r="O65" s="400">
        <v>1300</v>
      </c>
      <c r="P65" s="400">
        <v>1300</v>
      </c>
      <c r="Q65" s="400">
        <v>1000</v>
      </c>
      <c r="R65" s="400">
        <v>1000</v>
      </c>
      <c r="S65" s="400"/>
      <c r="T65" s="400">
        <v>1000</v>
      </c>
      <c r="U65" s="400">
        <v>1000</v>
      </c>
      <c r="V65" s="400">
        <v>1000</v>
      </c>
      <c r="W65" s="400"/>
      <c r="X65" s="400">
        <v>1000</v>
      </c>
      <c r="Y65" s="400"/>
      <c r="Z65" s="400"/>
      <c r="AA65" s="400">
        <v>1000</v>
      </c>
      <c r="AB65" s="400">
        <v>1000</v>
      </c>
      <c r="AC65" s="400"/>
      <c r="AD65" s="400">
        <v>1000</v>
      </c>
      <c r="AE65" s="388" t="s">
        <v>62</v>
      </c>
      <c r="AF65" s="401"/>
      <c r="AG65" s="401"/>
      <c r="AH65" s="401"/>
      <c r="AI65" s="401"/>
      <c r="AJ65" s="401"/>
    </row>
    <row r="66" spans="1:36" ht="65.25" customHeight="1">
      <c r="A66" s="402">
        <v>11</v>
      </c>
      <c r="B66" s="405" t="s">
        <v>118</v>
      </c>
      <c r="C66" s="405"/>
      <c r="D66" s="398" t="s">
        <v>7</v>
      </c>
      <c r="E66" s="398"/>
      <c r="F66" s="398"/>
      <c r="G66" s="399" t="s">
        <v>119</v>
      </c>
      <c r="H66" s="400">
        <v>7800</v>
      </c>
      <c r="I66" s="400">
        <f>H66</f>
        <v>7800</v>
      </c>
      <c r="J66" s="400"/>
      <c r="K66" s="400"/>
      <c r="L66" s="400"/>
      <c r="M66" s="400">
        <v>4120</v>
      </c>
      <c r="N66" s="400">
        <v>1000</v>
      </c>
      <c r="O66" s="400">
        <v>4120</v>
      </c>
      <c r="P66" s="400">
        <v>1000</v>
      </c>
      <c r="Q66" s="400">
        <v>3680</v>
      </c>
      <c r="R66" s="400">
        <v>3680</v>
      </c>
      <c r="S66" s="400"/>
      <c r="T66" s="400">
        <v>3680</v>
      </c>
      <c r="U66" s="400">
        <v>3680</v>
      </c>
      <c r="V66" s="400">
        <v>3680</v>
      </c>
      <c r="W66" s="400"/>
      <c r="X66" s="400">
        <v>3680</v>
      </c>
      <c r="Y66" s="400"/>
      <c r="Z66" s="400"/>
      <c r="AA66" s="400">
        <v>3680</v>
      </c>
      <c r="AB66" s="400">
        <v>3680</v>
      </c>
      <c r="AC66" s="400"/>
      <c r="AD66" s="400">
        <v>3680</v>
      </c>
      <c r="AE66" s="388" t="s">
        <v>62</v>
      </c>
      <c r="AF66" s="401"/>
      <c r="AG66" s="401"/>
      <c r="AH66" s="401"/>
      <c r="AI66" s="401"/>
      <c r="AJ66" s="401"/>
    </row>
    <row r="67" spans="1:36" ht="30" customHeight="1">
      <c r="A67" s="402">
        <v>13</v>
      </c>
      <c r="B67" s="405" t="s">
        <v>120</v>
      </c>
      <c r="C67" s="405"/>
      <c r="D67" s="398" t="s">
        <v>7</v>
      </c>
      <c r="E67" s="398"/>
      <c r="F67" s="398"/>
      <c r="G67" s="399" t="s">
        <v>121</v>
      </c>
      <c r="H67" s="400">
        <v>22652</v>
      </c>
      <c r="I67" s="400">
        <f>H67</f>
        <v>22652</v>
      </c>
      <c r="J67" s="400"/>
      <c r="K67" s="400"/>
      <c r="L67" s="400"/>
      <c r="M67" s="400">
        <v>8850</v>
      </c>
      <c r="N67" s="400">
        <v>8850</v>
      </c>
      <c r="O67" s="400">
        <v>8850</v>
      </c>
      <c r="P67" s="400">
        <v>8850</v>
      </c>
      <c r="Q67" s="400">
        <v>13802</v>
      </c>
      <c r="R67" s="400">
        <v>13802</v>
      </c>
      <c r="S67" s="400"/>
      <c r="T67" s="400">
        <v>13802</v>
      </c>
      <c r="U67" s="400">
        <v>13802</v>
      </c>
      <c r="V67" s="400">
        <v>13802</v>
      </c>
      <c r="W67" s="400"/>
      <c r="X67" s="400">
        <v>13802</v>
      </c>
      <c r="Y67" s="400"/>
      <c r="Z67" s="400"/>
      <c r="AA67" s="400">
        <v>8743</v>
      </c>
      <c r="AB67" s="400">
        <v>8743</v>
      </c>
      <c r="AC67" s="400"/>
      <c r="AD67" s="400">
        <v>8743</v>
      </c>
      <c r="AE67" s="388"/>
      <c r="AF67" s="401"/>
      <c r="AG67" s="401"/>
      <c r="AH67" s="401"/>
      <c r="AI67" s="401"/>
      <c r="AJ67" s="401"/>
    </row>
    <row r="68" spans="1:36" ht="51" customHeight="1">
      <c r="A68" s="403" t="s">
        <v>341</v>
      </c>
      <c r="B68" s="436" t="s">
        <v>125</v>
      </c>
      <c r="C68" s="436"/>
      <c r="D68" s="398" t="s">
        <v>7</v>
      </c>
      <c r="E68" s="398"/>
      <c r="F68" s="398"/>
      <c r="G68" s="367" t="s">
        <v>126</v>
      </c>
      <c r="H68" s="400">
        <v>12790</v>
      </c>
      <c r="I68" s="400">
        <v>2850</v>
      </c>
      <c r="J68" s="400"/>
      <c r="K68" s="400"/>
      <c r="L68" s="400"/>
      <c r="M68" s="400">
        <v>0</v>
      </c>
      <c r="N68" s="400">
        <v>0</v>
      </c>
      <c r="O68" s="400">
        <v>0</v>
      </c>
      <c r="P68" s="400">
        <v>0</v>
      </c>
      <c r="Q68" s="400">
        <v>2850</v>
      </c>
      <c r="R68" s="400">
        <v>2850</v>
      </c>
      <c r="S68" s="400"/>
      <c r="T68" s="400">
        <v>2850</v>
      </c>
      <c r="U68" s="400">
        <v>2850</v>
      </c>
      <c r="V68" s="400">
        <v>2850</v>
      </c>
      <c r="W68" s="400"/>
      <c r="X68" s="400">
        <v>2850</v>
      </c>
      <c r="Y68" s="400"/>
      <c r="Z68" s="400"/>
      <c r="AA68" s="400">
        <v>2320</v>
      </c>
      <c r="AB68" s="400">
        <v>2320</v>
      </c>
      <c r="AC68" s="400"/>
      <c r="AD68" s="400">
        <v>2320</v>
      </c>
      <c r="AE68" s="388" t="s">
        <v>109</v>
      </c>
      <c r="AF68" s="401"/>
      <c r="AG68" s="401"/>
      <c r="AH68" s="401"/>
      <c r="AI68" s="401"/>
      <c r="AJ68" s="401"/>
    </row>
    <row r="69" spans="1:36" s="41" customFormat="1" ht="61.15" customHeight="1">
      <c r="A69" s="406" t="s">
        <v>359</v>
      </c>
      <c r="B69" s="380" t="s">
        <v>127</v>
      </c>
      <c r="C69" s="380">
        <f>A70</f>
        <v>3</v>
      </c>
      <c r="D69" s="407"/>
      <c r="E69" s="407">
        <v>3</v>
      </c>
      <c r="F69" s="407"/>
      <c r="G69" s="407"/>
      <c r="H69" s="408">
        <f t="shared" ref="H69:AD69" si="13">SUM(H70:H70)</f>
        <v>116424</v>
      </c>
      <c r="I69" s="408">
        <f t="shared" si="13"/>
        <v>16578</v>
      </c>
      <c r="J69" s="408">
        <f t="shared" si="13"/>
        <v>0</v>
      </c>
      <c r="K69" s="408">
        <f t="shared" si="13"/>
        <v>0</v>
      </c>
      <c r="L69" s="408">
        <f t="shared" si="13"/>
        <v>0</v>
      </c>
      <c r="M69" s="408">
        <f t="shared" si="13"/>
        <v>99846</v>
      </c>
      <c r="N69" s="408">
        <f t="shared" si="13"/>
        <v>0</v>
      </c>
      <c r="O69" s="408">
        <f t="shared" si="13"/>
        <v>99846</v>
      </c>
      <c r="P69" s="408">
        <f t="shared" si="13"/>
        <v>0</v>
      </c>
      <c r="Q69" s="408">
        <f t="shared" si="13"/>
        <v>16578</v>
      </c>
      <c r="R69" s="408">
        <f t="shared" si="13"/>
        <v>16578</v>
      </c>
      <c r="S69" s="408">
        <f t="shared" si="13"/>
        <v>0</v>
      </c>
      <c r="T69" s="408">
        <f t="shared" si="13"/>
        <v>0</v>
      </c>
      <c r="U69" s="408">
        <f t="shared" si="13"/>
        <v>16578</v>
      </c>
      <c r="V69" s="408">
        <f t="shared" si="13"/>
        <v>16578</v>
      </c>
      <c r="W69" s="408">
        <f t="shared" si="13"/>
        <v>0</v>
      </c>
      <c r="X69" s="408">
        <f t="shared" si="13"/>
        <v>0</v>
      </c>
      <c r="Y69" s="408">
        <f t="shared" si="13"/>
        <v>0</v>
      </c>
      <c r="Z69" s="408">
        <f t="shared" si="13"/>
        <v>0</v>
      </c>
      <c r="AA69" s="408">
        <f t="shared" si="13"/>
        <v>3248</v>
      </c>
      <c r="AB69" s="408">
        <f t="shared" si="13"/>
        <v>3248</v>
      </c>
      <c r="AC69" s="408">
        <f t="shared" si="13"/>
        <v>0</v>
      </c>
      <c r="AD69" s="408">
        <f t="shared" si="13"/>
        <v>0</v>
      </c>
      <c r="AE69" s="409"/>
      <c r="AF69" s="410"/>
      <c r="AG69" s="410"/>
      <c r="AH69" s="410"/>
      <c r="AI69" s="410"/>
      <c r="AJ69" s="410"/>
    </row>
    <row r="70" spans="1:36" ht="61.5" customHeight="1">
      <c r="A70" s="395">
        <v>3</v>
      </c>
      <c r="B70" s="412" t="s">
        <v>128</v>
      </c>
      <c r="C70" s="412"/>
      <c r="D70" s="398"/>
      <c r="E70" s="398"/>
      <c r="F70" s="398"/>
      <c r="G70" s="402" t="s">
        <v>129</v>
      </c>
      <c r="H70" s="400">
        <v>116424</v>
      </c>
      <c r="I70" s="400">
        <v>16578</v>
      </c>
      <c r="J70" s="400"/>
      <c r="K70" s="400"/>
      <c r="L70" s="400"/>
      <c r="M70" s="400">
        <v>99846</v>
      </c>
      <c r="N70" s="400">
        <v>0</v>
      </c>
      <c r="O70" s="400">
        <v>99846</v>
      </c>
      <c r="P70" s="400">
        <v>0</v>
      </c>
      <c r="Q70" s="400">
        <v>16578</v>
      </c>
      <c r="R70" s="400">
        <v>16578</v>
      </c>
      <c r="S70" s="400"/>
      <c r="T70" s="400"/>
      <c r="U70" s="400">
        <v>16578</v>
      </c>
      <c r="V70" s="400">
        <v>16578</v>
      </c>
      <c r="W70" s="400"/>
      <c r="X70" s="400"/>
      <c r="Y70" s="400"/>
      <c r="Z70" s="400"/>
      <c r="AA70" s="400">
        <v>3248</v>
      </c>
      <c r="AB70" s="400">
        <v>3248</v>
      </c>
      <c r="AC70" s="400"/>
      <c r="AD70" s="400"/>
      <c r="AE70" s="388" t="s">
        <v>130</v>
      </c>
      <c r="AF70" s="401"/>
      <c r="AG70" s="401"/>
      <c r="AH70" s="401"/>
      <c r="AI70" s="401"/>
      <c r="AJ70" s="401"/>
    </row>
    <row r="71" spans="1:36" s="13" customFormat="1" ht="40.5" customHeight="1">
      <c r="A71" s="390" t="s">
        <v>131</v>
      </c>
      <c r="B71" s="379" t="s">
        <v>90</v>
      </c>
      <c r="C71" s="379" t="e">
        <f>#REF!</f>
        <v>#REF!</v>
      </c>
      <c r="D71" s="392"/>
      <c r="E71" s="392">
        <v>25</v>
      </c>
      <c r="F71" s="392"/>
      <c r="G71" s="392"/>
      <c r="H71" s="391">
        <f t="shared" ref="H71:AD71" si="14">SUM(H73:H77)</f>
        <v>32550</v>
      </c>
      <c r="I71" s="391">
        <f t="shared" si="14"/>
        <v>0</v>
      </c>
      <c r="J71" s="391">
        <f t="shared" si="14"/>
        <v>0</v>
      </c>
      <c r="K71" s="391">
        <f t="shared" si="14"/>
        <v>0</v>
      </c>
      <c r="L71" s="391">
        <f t="shared" si="14"/>
        <v>0</v>
      </c>
      <c r="M71" s="391">
        <f t="shared" si="14"/>
        <v>0</v>
      </c>
      <c r="N71" s="391">
        <f t="shared" si="14"/>
        <v>0</v>
      </c>
      <c r="O71" s="391">
        <f t="shared" si="14"/>
        <v>0</v>
      </c>
      <c r="P71" s="391">
        <f t="shared" si="14"/>
        <v>0</v>
      </c>
      <c r="Q71" s="391">
        <f t="shared" si="14"/>
        <v>125000</v>
      </c>
      <c r="R71" s="391">
        <f t="shared" si="14"/>
        <v>125000</v>
      </c>
      <c r="S71" s="391">
        <f t="shared" si="14"/>
        <v>0</v>
      </c>
      <c r="T71" s="391">
        <f t="shared" si="14"/>
        <v>0</v>
      </c>
      <c r="U71" s="391">
        <f t="shared" si="14"/>
        <v>74892</v>
      </c>
      <c r="V71" s="391">
        <f t="shared" si="14"/>
        <v>74892</v>
      </c>
      <c r="W71" s="391">
        <f t="shared" si="14"/>
        <v>0</v>
      </c>
      <c r="X71" s="391">
        <f t="shared" si="14"/>
        <v>0</v>
      </c>
      <c r="Y71" s="391">
        <f t="shared" si="14"/>
        <v>0</v>
      </c>
      <c r="Z71" s="391">
        <f t="shared" si="14"/>
        <v>0</v>
      </c>
      <c r="AA71" s="391">
        <f t="shared" si="14"/>
        <v>520</v>
      </c>
      <c r="AB71" s="391">
        <f t="shared" si="14"/>
        <v>520</v>
      </c>
      <c r="AC71" s="391">
        <f t="shared" si="14"/>
        <v>0</v>
      </c>
      <c r="AD71" s="391">
        <f t="shared" si="14"/>
        <v>0</v>
      </c>
      <c r="AE71" s="409"/>
      <c r="AF71" s="394"/>
      <c r="AG71" s="394"/>
      <c r="AH71" s="394"/>
      <c r="AI71" s="394"/>
      <c r="AJ71" s="394"/>
    </row>
    <row r="72" spans="1:36" ht="30" customHeight="1">
      <c r="A72" s="429"/>
      <c r="B72" s="430" t="s">
        <v>103</v>
      </c>
      <c r="C72" s="430"/>
      <c r="D72" s="398"/>
      <c r="E72" s="398"/>
      <c r="F72" s="398"/>
      <c r="G72" s="425"/>
      <c r="H72" s="400"/>
      <c r="I72" s="400"/>
      <c r="J72" s="400"/>
      <c r="K72" s="400"/>
      <c r="L72" s="400"/>
      <c r="M72" s="400"/>
      <c r="N72" s="400"/>
      <c r="O72" s="400"/>
      <c r="P72" s="400"/>
      <c r="Q72" s="400"/>
      <c r="R72" s="400"/>
      <c r="S72" s="400"/>
      <c r="T72" s="400"/>
      <c r="U72" s="400"/>
      <c r="V72" s="400"/>
      <c r="W72" s="400"/>
      <c r="X72" s="400"/>
      <c r="Y72" s="400"/>
      <c r="Z72" s="400"/>
      <c r="AA72" s="400"/>
      <c r="AB72" s="400"/>
      <c r="AC72" s="400"/>
      <c r="AD72" s="400"/>
      <c r="AE72" s="388"/>
      <c r="AF72" s="401"/>
      <c r="AG72" s="401"/>
      <c r="AH72" s="401"/>
      <c r="AI72" s="401"/>
      <c r="AJ72" s="401"/>
    </row>
    <row r="73" spans="1:36" s="13" customFormat="1" ht="38.25" customHeight="1">
      <c r="A73" s="367">
        <v>1</v>
      </c>
      <c r="B73" s="411" t="s">
        <v>104</v>
      </c>
      <c r="C73" s="411"/>
      <c r="D73" s="398" t="s">
        <v>7</v>
      </c>
      <c r="E73" s="398"/>
      <c r="F73" s="398"/>
      <c r="G73" s="398" t="s">
        <v>105</v>
      </c>
      <c r="H73" s="400">
        <v>32550</v>
      </c>
      <c r="I73" s="400"/>
      <c r="J73" s="400"/>
      <c r="K73" s="400"/>
      <c r="L73" s="400"/>
      <c r="M73" s="400"/>
      <c r="N73" s="400"/>
      <c r="O73" s="400"/>
      <c r="P73" s="400"/>
      <c r="Q73" s="400">
        <v>32000</v>
      </c>
      <c r="R73" s="400">
        <v>32000</v>
      </c>
      <c r="S73" s="400"/>
      <c r="T73" s="400"/>
      <c r="U73" s="400">
        <v>32000</v>
      </c>
      <c r="V73" s="400">
        <v>32000</v>
      </c>
      <c r="W73" s="400"/>
      <c r="X73" s="400"/>
      <c r="Y73" s="400"/>
      <c r="Z73" s="400"/>
      <c r="AA73" s="400">
        <v>416</v>
      </c>
      <c r="AB73" s="400">
        <v>416</v>
      </c>
      <c r="AC73" s="400"/>
      <c r="AD73" s="400"/>
      <c r="AE73" s="409"/>
      <c r="AF73" s="394"/>
      <c r="AG73" s="394"/>
      <c r="AH73" s="394"/>
      <c r="AI73" s="394"/>
      <c r="AJ73" s="394"/>
    </row>
    <row r="74" spans="1:36" s="13" customFormat="1" ht="30" customHeight="1">
      <c r="A74" s="437">
        <v>6</v>
      </c>
      <c r="B74" s="411" t="s">
        <v>106</v>
      </c>
      <c r="C74" s="411"/>
      <c r="D74" s="398" t="s">
        <v>7</v>
      </c>
      <c r="E74" s="392"/>
      <c r="F74" s="392"/>
      <c r="G74" s="367"/>
      <c r="H74" s="400"/>
      <c r="I74" s="400"/>
      <c r="J74" s="400"/>
      <c r="K74" s="400"/>
      <c r="L74" s="400"/>
      <c r="M74" s="400"/>
      <c r="N74" s="400"/>
      <c r="O74" s="400"/>
      <c r="P74" s="400"/>
      <c r="Q74" s="400">
        <v>8000</v>
      </c>
      <c r="R74" s="400">
        <f>Q74</f>
        <v>8000</v>
      </c>
      <c r="S74" s="400"/>
      <c r="T74" s="400"/>
      <c r="U74" s="400">
        <v>8000</v>
      </c>
      <c r="V74" s="400">
        <f>U74</f>
        <v>8000</v>
      </c>
      <c r="W74" s="400"/>
      <c r="X74" s="400"/>
      <c r="Y74" s="400"/>
      <c r="Z74" s="400"/>
      <c r="AA74" s="400">
        <v>104</v>
      </c>
      <c r="AB74" s="400">
        <v>104</v>
      </c>
      <c r="AC74" s="400"/>
      <c r="AD74" s="400"/>
      <c r="AE74" s="409"/>
      <c r="AF74" s="394"/>
      <c r="AG74" s="394"/>
      <c r="AH74" s="394"/>
      <c r="AI74" s="394"/>
      <c r="AJ74" s="394"/>
    </row>
    <row r="75" spans="1:36" s="78" customFormat="1" ht="51" customHeight="1">
      <c r="A75" s="367">
        <v>19</v>
      </c>
      <c r="B75" s="414" t="s">
        <v>132</v>
      </c>
      <c r="C75" s="414"/>
      <c r="D75" s="398" t="s">
        <v>7</v>
      </c>
      <c r="E75" s="398"/>
      <c r="F75" s="398"/>
      <c r="G75" s="425"/>
      <c r="H75" s="400"/>
      <c r="I75" s="400"/>
      <c r="J75" s="400"/>
      <c r="K75" s="400"/>
      <c r="L75" s="400"/>
      <c r="M75" s="400"/>
      <c r="N75" s="400"/>
      <c r="O75" s="400"/>
      <c r="P75" s="400"/>
      <c r="Q75" s="400">
        <v>15000</v>
      </c>
      <c r="R75" s="400">
        <v>15000</v>
      </c>
      <c r="S75" s="400"/>
      <c r="T75" s="400"/>
      <c r="U75" s="400">
        <f>V75</f>
        <v>7000</v>
      </c>
      <c r="V75" s="400">
        <v>7000</v>
      </c>
      <c r="W75" s="400"/>
      <c r="X75" s="400"/>
      <c r="Y75" s="400"/>
      <c r="Z75" s="400"/>
      <c r="AA75" s="400"/>
      <c r="AB75" s="400"/>
      <c r="AC75" s="400"/>
      <c r="AD75" s="400"/>
      <c r="AE75" s="383"/>
      <c r="AF75" s="438"/>
      <c r="AG75" s="438"/>
      <c r="AH75" s="438"/>
      <c r="AI75" s="438"/>
      <c r="AJ75" s="438"/>
    </row>
    <row r="76" spans="1:36" s="78" customFormat="1" ht="109.5" customHeight="1">
      <c r="A76" s="437">
        <v>20</v>
      </c>
      <c r="B76" s="411" t="s">
        <v>133</v>
      </c>
      <c r="C76" s="411"/>
      <c r="D76" s="398" t="s">
        <v>7</v>
      </c>
      <c r="E76" s="398"/>
      <c r="F76" s="398"/>
      <c r="G76" s="425" t="s">
        <v>13</v>
      </c>
      <c r="H76" s="400"/>
      <c r="I76" s="400"/>
      <c r="J76" s="400"/>
      <c r="K76" s="400"/>
      <c r="L76" s="400"/>
      <c r="M76" s="400"/>
      <c r="N76" s="400"/>
      <c r="O76" s="400"/>
      <c r="P76" s="400"/>
      <c r="Q76" s="400">
        <v>35000</v>
      </c>
      <c r="R76" s="400">
        <v>35000</v>
      </c>
      <c r="S76" s="400"/>
      <c r="T76" s="400"/>
      <c r="U76" s="400">
        <f>3000-108</f>
        <v>2892</v>
      </c>
      <c r="V76" s="400">
        <f>U76</f>
        <v>2892</v>
      </c>
      <c r="W76" s="400"/>
      <c r="X76" s="400"/>
      <c r="Y76" s="400"/>
      <c r="Z76" s="400"/>
      <c r="AA76" s="400"/>
      <c r="AB76" s="400"/>
      <c r="AC76" s="400"/>
      <c r="AD76" s="400"/>
      <c r="AE76" s="398" t="s">
        <v>355</v>
      </c>
      <c r="AF76" s="438"/>
      <c r="AG76" s="438"/>
      <c r="AH76" s="438"/>
      <c r="AI76" s="438"/>
      <c r="AJ76" s="438"/>
    </row>
    <row r="77" spans="1:36" s="78" customFormat="1" ht="36.75" customHeight="1">
      <c r="A77" s="437">
        <v>22</v>
      </c>
      <c r="B77" s="439" t="s">
        <v>134</v>
      </c>
      <c r="C77" s="439"/>
      <c r="D77" s="398" t="s">
        <v>7</v>
      </c>
      <c r="E77" s="398"/>
      <c r="F77" s="398"/>
      <c r="G77" s="398"/>
      <c r="H77" s="400"/>
      <c r="I77" s="400"/>
      <c r="J77" s="400"/>
      <c r="K77" s="400"/>
      <c r="L77" s="400"/>
      <c r="M77" s="400"/>
      <c r="N77" s="400"/>
      <c r="O77" s="400"/>
      <c r="P77" s="400"/>
      <c r="Q77" s="400">
        <v>35000</v>
      </c>
      <c r="R77" s="400">
        <v>35000</v>
      </c>
      <c r="S77" s="400"/>
      <c r="T77" s="400"/>
      <c r="U77" s="400">
        <v>25000</v>
      </c>
      <c r="V77" s="400">
        <v>25000</v>
      </c>
      <c r="W77" s="400"/>
      <c r="X77" s="400"/>
      <c r="Y77" s="400"/>
      <c r="Z77" s="400"/>
      <c r="AA77" s="400"/>
      <c r="AB77" s="400"/>
      <c r="AC77" s="400"/>
      <c r="AD77" s="400"/>
      <c r="AE77" s="383"/>
      <c r="AF77" s="438"/>
      <c r="AG77" s="438"/>
      <c r="AH77" s="438"/>
      <c r="AI77" s="438"/>
      <c r="AJ77" s="438"/>
    </row>
    <row r="78" spans="1:36" s="79" customFormat="1" ht="30" customHeight="1">
      <c r="A78" s="429" t="s">
        <v>3</v>
      </c>
      <c r="B78" s="430" t="s">
        <v>15</v>
      </c>
      <c r="C78" s="391" t="e">
        <f>C79+C86</f>
        <v>#REF!</v>
      </c>
      <c r="D78" s="372"/>
      <c r="E78" s="372"/>
      <c r="F78" s="372"/>
      <c r="G78" s="425"/>
      <c r="H78" s="391">
        <f t="shared" ref="H78:AD78" si="15">H79+H86</f>
        <v>37795</v>
      </c>
      <c r="I78" s="391">
        <f t="shared" si="15"/>
        <v>25000</v>
      </c>
      <c r="J78" s="391">
        <f t="shared" si="15"/>
        <v>0</v>
      </c>
      <c r="K78" s="391">
        <f t="shared" si="15"/>
        <v>0</v>
      </c>
      <c r="L78" s="391">
        <f t="shared" si="15"/>
        <v>0</v>
      </c>
      <c r="M78" s="391">
        <f t="shared" si="15"/>
        <v>26908</v>
      </c>
      <c r="N78" s="391">
        <f t="shared" si="15"/>
        <v>16408</v>
      </c>
      <c r="O78" s="391">
        <f t="shared" si="15"/>
        <v>26908</v>
      </c>
      <c r="P78" s="391">
        <f t="shared" si="15"/>
        <v>16408</v>
      </c>
      <c r="Q78" s="391">
        <f t="shared" si="15"/>
        <v>51499</v>
      </c>
      <c r="R78" s="391">
        <f t="shared" si="15"/>
        <v>47974</v>
      </c>
      <c r="S78" s="391">
        <f t="shared" si="15"/>
        <v>0</v>
      </c>
      <c r="T78" s="391">
        <f t="shared" si="15"/>
        <v>11172</v>
      </c>
      <c r="U78" s="391">
        <f t="shared" si="15"/>
        <v>36499</v>
      </c>
      <c r="V78" s="391">
        <f t="shared" si="15"/>
        <v>32974.400913773963</v>
      </c>
      <c r="W78" s="391">
        <f t="shared" si="15"/>
        <v>0</v>
      </c>
      <c r="X78" s="391">
        <f t="shared" si="15"/>
        <v>8947.4009137739595</v>
      </c>
      <c r="Y78" s="391">
        <f t="shared" si="15"/>
        <v>0</v>
      </c>
      <c r="Z78" s="391">
        <f t="shared" si="15"/>
        <v>0</v>
      </c>
      <c r="AA78" s="391">
        <f t="shared" si="15"/>
        <v>6389</v>
      </c>
      <c r="AB78" s="391">
        <f t="shared" si="15"/>
        <v>5089</v>
      </c>
      <c r="AC78" s="391">
        <f t="shared" si="15"/>
        <v>0</v>
      </c>
      <c r="AD78" s="391">
        <f t="shared" si="15"/>
        <v>4900</v>
      </c>
      <c r="AE78" s="431"/>
      <c r="AF78" s="432"/>
      <c r="AG78" s="432"/>
      <c r="AH78" s="432"/>
      <c r="AI78" s="432"/>
      <c r="AJ78" s="432"/>
    </row>
    <row r="79" spans="1:36" s="13" customFormat="1" ht="61.5" customHeight="1">
      <c r="A79" s="390" t="s">
        <v>19</v>
      </c>
      <c r="B79" s="379" t="s">
        <v>56</v>
      </c>
      <c r="C79" s="391" t="e">
        <f>C80+C84</f>
        <v>#REF!</v>
      </c>
      <c r="D79" s="392"/>
      <c r="E79" s="392"/>
      <c r="F79" s="392"/>
      <c r="G79" s="392"/>
      <c r="H79" s="391">
        <f t="shared" ref="H79:AD79" si="16">H80+H84</f>
        <v>37795</v>
      </c>
      <c r="I79" s="391">
        <f t="shared" si="16"/>
        <v>25000</v>
      </c>
      <c r="J79" s="391">
        <f t="shared" si="16"/>
        <v>0</v>
      </c>
      <c r="K79" s="391">
        <f t="shared" si="16"/>
        <v>0</v>
      </c>
      <c r="L79" s="391">
        <f t="shared" si="16"/>
        <v>0</v>
      </c>
      <c r="M79" s="391">
        <f t="shared" si="16"/>
        <v>26908</v>
      </c>
      <c r="N79" s="391">
        <f t="shared" si="16"/>
        <v>16408</v>
      </c>
      <c r="O79" s="391">
        <f t="shared" si="16"/>
        <v>26908</v>
      </c>
      <c r="P79" s="391">
        <f t="shared" si="16"/>
        <v>16408</v>
      </c>
      <c r="Q79" s="391">
        <f t="shared" si="16"/>
        <v>13499</v>
      </c>
      <c r="R79" s="391">
        <f t="shared" si="16"/>
        <v>9974</v>
      </c>
      <c r="S79" s="391">
        <f t="shared" si="16"/>
        <v>0</v>
      </c>
      <c r="T79" s="391">
        <f t="shared" si="16"/>
        <v>11172</v>
      </c>
      <c r="U79" s="391">
        <f t="shared" si="16"/>
        <v>13499</v>
      </c>
      <c r="V79" s="391">
        <f t="shared" si="16"/>
        <v>9974.4009137739595</v>
      </c>
      <c r="W79" s="391">
        <f t="shared" si="16"/>
        <v>0</v>
      </c>
      <c r="X79" s="391">
        <f t="shared" si="16"/>
        <v>8947.4009137739595</v>
      </c>
      <c r="Y79" s="391">
        <f t="shared" si="16"/>
        <v>0</v>
      </c>
      <c r="Z79" s="391">
        <f t="shared" si="16"/>
        <v>0</v>
      </c>
      <c r="AA79" s="391">
        <f t="shared" si="16"/>
        <v>6200</v>
      </c>
      <c r="AB79" s="391">
        <f t="shared" si="16"/>
        <v>4900</v>
      </c>
      <c r="AC79" s="391">
        <f t="shared" si="16"/>
        <v>0</v>
      </c>
      <c r="AD79" s="391">
        <f t="shared" si="16"/>
        <v>4900</v>
      </c>
      <c r="AE79" s="393"/>
      <c r="AF79" s="394"/>
      <c r="AG79" s="394"/>
      <c r="AH79" s="394"/>
      <c r="AI79" s="394"/>
      <c r="AJ79" s="394"/>
    </row>
    <row r="80" spans="1:36" s="13" customFormat="1" ht="61.9" customHeight="1">
      <c r="A80" s="406" t="s">
        <v>357</v>
      </c>
      <c r="B80" s="380" t="s">
        <v>358</v>
      </c>
      <c r="C80" s="380">
        <f>A83</f>
        <v>11</v>
      </c>
      <c r="D80" s="392"/>
      <c r="E80" s="392">
        <v>11</v>
      </c>
      <c r="F80" s="392"/>
      <c r="G80" s="392"/>
      <c r="H80" s="420">
        <f t="shared" ref="H80:AD80" si="17">SUM(H81:H83)</f>
        <v>30995</v>
      </c>
      <c r="I80" s="420">
        <f t="shared" si="17"/>
        <v>21000</v>
      </c>
      <c r="J80" s="420">
        <f t="shared" si="17"/>
        <v>0</v>
      </c>
      <c r="K80" s="420">
        <f t="shared" si="17"/>
        <v>0</v>
      </c>
      <c r="L80" s="420">
        <f t="shared" si="17"/>
        <v>0</v>
      </c>
      <c r="M80" s="420">
        <f t="shared" si="17"/>
        <v>23935</v>
      </c>
      <c r="N80" s="420">
        <f t="shared" si="17"/>
        <v>14935</v>
      </c>
      <c r="O80" s="420">
        <f t="shared" si="17"/>
        <v>23935</v>
      </c>
      <c r="P80" s="420">
        <f t="shared" si="17"/>
        <v>14935</v>
      </c>
      <c r="Q80" s="420">
        <f t="shared" si="17"/>
        <v>9672</v>
      </c>
      <c r="R80" s="420">
        <f t="shared" si="17"/>
        <v>7447</v>
      </c>
      <c r="S80" s="420">
        <f t="shared" si="17"/>
        <v>0</v>
      </c>
      <c r="T80" s="420">
        <f t="shared" si="17"/>
        <v>9672</v>
      </c>
      <c r="U80" s="420">
        <f t="shared" si="17"/>
        <v>9672</v>
      </c>
      <c r="V80" s="420">
        <f t="shared" si="17"/>
        <v>7447.4009137739595</v>
      </c>
      <c r="W80" s="420">
        <f t="shared" si="17"/>
        <v>0</v>
      </c>
      <c r="X80" s="420">
        <f t="shared" si="17"/>
        <v>7447.4009137739595</v>
      </c>
      <c r="Y80" s="420">
        <f t="shared" si="17"/>
        <v>0</v>
      </c>
      <c r="Z80" s="420">
        <f t="shared" si="17"/>
        <v>0</v>
      </c>
      <c r="AA80" s="420">
        <f t="shared" si="17"/>
        <v>3400</v>
      </c>
      <c r="AB80" s="420">
        <f t="shared" si="17"/>
        <v>3400</v>
      </c>
      <c r="AC80" s="420">
        <f t="shared" si="17"/>
        <v>0</v>
      </c>
      <c r="AD80" s="420">
        <f t="shared" si="17"/>
        <v>3400</v>
      </c>
      <c r="AE80" s="394"/>
      <c r="AF80" s="394"/>
      <c r="AG80" s="394"/>
      <c r="AH80" s="394"/>
      <c r="AI80" s="394"/>
      <c r="AJ80" s="394"/>
    </row>
    <row r="81" spans="1:36" s="41" customFormat="1" ht="45" customHeight="1">
      <c r="A81" s="403">
        <v>2</v>
      </c>
      <c r="B81" s="439" t="s">
        <v>138</v>
      </c>
      <c r="C81" s="439"/>
      <c r="D81" s="440" t="s">
        <v>8</v>
      </c>
      <c r="E81" s="407"/>
      <c r="F81" s="407"/>
      <c r="G81" s="407"/>
      <c r="H81" s="400"/>
      <c r="I81" s="400"/>
      <c r="J81" s="400"/>
      <c r="K81" s="400"/>
      <c r="L81" s="400"/>
      <c r="M81" s="400"/>
      <c r="N81" s="400"/>
      <c r="O81" s="400"/>
      <c r="P81" s="400"/>
      <c r="Q81" s="400">
        <v>3772</v>
      </c>
      <c r="R81" s="400">
        <v>1547</v>
      </c>
      <c r="S81" s="400"/>
      <c r="T81" s="400">
        <v>3772</v>
      </c>
      <c r="U81" s="400">
        <v>3772</v>
      </c>
      <c r="V81" s="400">
        <v>1547.400913773959</v>
      </c>
      <c r="W81" s="400"/>
      <c r="X81" s="400">
        <v>1547.400913773959</v>
      </c>
      <c r="Y81" s="400"/>
      <c r="Z81" s="400"/>
      <c r="AA81" s="400"/>
      <c r="AB81" s="400"/>
      <c r="AC81" s="400"/>
      <c r="AD81" s="400"/>
      <c r="AE81" s="388" t="s">
        <v>139</v>
      </c>
      <c r="AF81" s="410"/>
      <c r="AG81" s="410"/>
      <c r="AH81" s="410"/>
      <c r="AI81" s="410"/>
      <c r="AJ81" s="410"/>
    </row>
    <row r="82" spans="1:36" ht="46.5" customHeight="1">
      <c r="A82" s="403" t="s">
        <v>149</v>
      </c>
      <c r="B82" s="396" t="s">
        <v>142</v>
      </c>
      <c r="C82" s="396"/>
      <c r="D82" s="440" t="s">
        <v>8</v>
      </c>
      <c r="E82" s="398"/>
      <c r="F82" s="398"/>
      <c r="G82" s="399" t="s">
        <v>143</v>
      </c>
      <c r="H82" s="400">
        <v>16000</v>
      </c>
      <c r="I82" s="400">
        <f>H82</f>
        <v>16000</v>
      </c>
      <c r="J82" s="400"/>
      <c r="K82" s="400"/>
      <c r="L82" s="400"/>
      <c r="M82" s="400">
        <v>14935</v>
      </c>
      <c r="N82" s="400">
        <v>14935</v>
      </c>
      <c r="O82" s="400">
        <v>14935</v>
      </c>
      <c r="P82" s="400">
        <v>14935</v>
      </c>
      <c r="Q82" s="400">
        <v>900</v>
      </c>
      <c r="R82" s="400">
        <v>900</v>
      </c>
      <c r="S82" s="400"/>
      <c r="T82" s="400">
        <v>900</v>
      </c>
      <c r="U82" s="400">
        <v>900</v>
      </c>
      <c r="V82" s="400">
        <v>900</v>
      </c>
      <c r="W82" s="400"/>
      <c r="X82" s="400">
        <v>900</v>
      </c>
      <c r="Y82" s="400"/>
      <c r="Z82" s="400"/>
      <c r="AA82" s="400">
        <v>900</v>
      </c>
      <c r="AB82" s="400">
        <v>900</v>
      </c>
      <c r="AC82" s="400"/>
      <c r="AD82" s="400">
        <v>900</v>
      </c>
      <c r="AE82" s="388" t="s">
        <v>62</v>
      </c>
      <c r="AF82" s="401"/>
      <c r="AG82" s="401"/>
      <c r="AH82" s="401"/>
      <c r="AI82" s="401"/>
      <c r="AJ82" s="401"/>
    </row>
    <row r="83" spans="1:36" ht="56.25" customHeight="1">
      <c r="A83" s="402">
        <v>11</v>
      </c>
      <c r="B83" s="441" t="s">
        <v>144</v>
      </c>
      <c r="C83" s="441"/>
      <c r="D83" s="440" t="s">
        <v>8</v>
      </c>
      <c r="E83" s="398"/>
      <c r="F83" s="398"/>
      <c r="G83" s="399" t="s">
        <v>145</v>
      </c>
      <c r="H83" s="400">
        <v>14995</v>
      </c>
      <c r="I83" s="400">
        <f>U83</f>
        <v>5000</v>
      </c>
      <c r="J83" s="400"/>
      <c r="K83" s="400"/>
      <c r="L83" s="400"/>
      <c r="M83" s="400">
        <v>9000</v>
      </c>
      <c r="N83" s="400">
        <v>0</v>
      </c>
      <c r="O83" s="400">
        <v>9000</v>
      </c>
      <c r="P83" s="400">
        <v>0</v>
      </c>
      <c r="Q83" s="400">
        <v>5000</v>
      </c>
      <c r="R83" s="400">
        <f>Q83</f>
        <v>5000</v>
      </c>
      <c r="S83" s="400"/>
      <c r="T83" s="400">
        <f>R83</f>
        <v>5000</v>
      </c>
      <c r="U83" s="400">
        <f>T83</f>
        <v>5000</v>
      </c>
      <c r="V83" s="400">
        <f>U83</f>
        <v>5000</v>
      </c>
      <c r="W83" s="400"/>
      <c r="X83" s="400">
        <f>V83</f>
        <v>5000</v>
      </c>
      <c r="Y83" s="400"/>
      <c r="Z83" s="400"/>
      <c r="AA83" s="400">
        <v>2500</v>
      </c>
      <c r="AB83" s="400">
        <v>2500</v>
      </c>
      <c r="AC83" s="400"/>
      <c r="AD83" s="400">
        <v>2500</v>
      </c>
      <c r="AE83" s="388" t="s">
        <v>13</v>
      </c>
      <c r="AF83" s="401"/>
      <c r="AG83" s="401"/>
      <c r="AH83" s="401"/>
      <c r="AI83" s="401"/>
      <c r="AJ83" s="401"/>
    </row>
    <row r="84" spans="1:36" s="41" customFormat="1" ht="37.5" customHeight="1">
      <c r="A84" s="406" t="s">
        <v>379</v>
      </c>
      <c r="B84" s="380" t="s">
        <v>127</v>
      </c>
      <c r="C84" s="380" t="e">
        <f>#REF!</f>
        <v>#REF!</v>
      </c>
      <c r="D84" s="407"/>
      <c r="E84" s="407">
        <v>9</v>
      </c>
      <c r="F84" s="407"/>
      <c r="G84" s="407"/>
      <c r="H84" s="408">
        <f t="shared" ref="H84:AD84" si="18">SUM(H85:H85)</f>
        <v>6800</v>
      </c>
      <c r="I84" s="408">
        <f t="shared" si="18"/>
        <v>4000</v>
      </c>
      <c r="J84" s="408">
        <f t="shared" si="18"/>
        <v>0</v>
      </c>
      <c r="K84" s="408">
        <f t="shared" si="18"/>
        <v>0</v>
      </c>
      <c r="L84" s="408">
        <f t="shared" si="18"/>
        <v>0</v>
      </c>
      <c r="M84" s="408">
        <f t="shared" si="18"/>
        <v>2973</v>
      </c>
      <c r="N84" s="408">
        <f t="shared" si="18"/>
        <v>1473</v>
      </c>
      <c r="O84" s="408">
        <f t="shared" si="18"/>
        <v>2973</v>
      </c>
      <c r="P84" s="408">
        <f t="shared" si="18"/>
        <v>1473</v>
      </c>
      <c r="Q84" s="408">
        <f t="shared" si="18"/>
        <v>3827</v>
      </c>
      <c r="R84" s="408">
        <f t="shared" si="18"/>
        <v>2527</v>
      </c>
      <c r="S84" s="408">
        <f t="shared" si="18"/>
        <v>0</v>
      </c>
      <c r="T84" s="408">
        <f t="shared" si="18"/>
        <v>1500</v>
      </c>
      <c r="U84" s="408">
        <f t="shared" si="18"/>
        <v>3827</v>
      </c>
      <c r="V84" s="408">
        <f t="shared" si="18"/>
        <v>2527</v>
      </c>
      <c r="W84" s="408">
        <f t="shared" si="18"/>
        <v>0</v>
      </c>
      <c r="X84" s="408">
        <f t="shared" si="18"/>
        <v>1500</v>
      </c>
      <c r="Y84" s="408">
        <f t="shared" si="18"/>
        <v>0</v>
      </c>
      <c r="Z84" s="408">
        <f t="shared" si="18"/>
        <v>0</v>
      </c>
      <c r="AA84" s="408">
        <f t="shared" si="18"/>
        <v>2800</v>
      </c>
      <c r="AB84" s="408">
        <f t="shared" si="18"/>
        <v>1500</v>
      </c>
      <c r="AC84" s="408">
        <f t="shared" si="18"/>
        <v>0</v>
      </c>
      <c r="AD84" s="408">
        <f t="shared" si="18"/>
        <v>1500</v>
      </c>
      <c r="AE84" s="409"/>
      <c r="AF84" s="410"/>
      <c r="AG84" s="410"/>
      <c r="AH84" s="410"/>
      <c r="AI84" s="410"/>
      <c r="AJ84" s="410"/>
    </row>
    <row r="85" spans="1:36" ht="72" customHeight="1">
      <c r="A85" s="403" t="s">
        <v>107</v>
      </c>
      <c r="B85" s="441" t="s">
        <v>146</v>
      </c>
      <c r="C85" s="441"/>
      <c r="D85" s="440" t="s">
        <v>8</v>
      </c>
      <c r="E85" s="398"/>
      <c r="F85" s="398"/>
      <c r="G85" s="399" t="s">
        <v>147</v>
      </c>
      <c r="H85" s="400">
        <v>6800</v>
      </c>
      <c r="I85" s="400">
        <v>4000</v>
      </c>
      <c r="J85" s="400"/>
      <c r="K85" s="400"/>
      <c r="L85" s="400"/>
      <c r="M85" s="400">
        <f>1500+1473</f>
        <v>2973</v>
      </c>
      <c r="N85" s="400">
        <v>1473</v>
      </c>
      <c r="O85" s="400">
        <f>1500+1473</f>
        <v>2973</v>
      </c>
      <c r="P85" s="400">
        <v>1473</v>
      </c>
      <c r="Q85" s="400">
        <f>H85-M85</f>
        <v>3827</v>
      </c>
      <c r="R85" s="400">
        <f>I85-N85</f>
        <v>2527</v>
      </c>
      <c r="S85" s="400"/>
      <c r="T85" s="400">
        <v>1500</v>
      </c>
      <c r="U85" s="400">
        <v>3827</v>
      </c>
      <c r="V85" s="400">
        <v>2527</v>
      </c>
      <c r="W85" s="400"/>
      <c r="X85" s="400">
        <v>1500</v>
      </c>
      <c r="Y85" s="400"/>
      <c r="Z85" s="400"/>
      <c r="AA85" s="400">
        <f>1500+1300</f>
        <v>2800</v>
      </c>
      <c r="AB85" s="400">
        <v>1500</v>
      </c>
      <c r="AC85" s="400"/>
      <c r="AD85" s="400">
        <v>1500</v>
      </c>
      <c r="AE85" s="388" t="s">
        <v>148</v>
      </c>
      <c r="AF85" s="401"/>
      <c r="AG85" s="401"/>
      <c r="AH85" s="401"/>
      <c r="AI85" s="401">
        <f>2800-1500</f>
        <v>1300</v>
      </c>
      <c r="AJ85" s="401"/>
    </row>
    <row r="86" spans="1:36" s="13" customFormat="1" ht="36.75" customHeight="1">
      <c r="A86" s="390" t="s">
        <v>20</v>
      </c>
      <c r="B86" s="379" t="s">
        <v>90</v>
      </c>
      <c r="C86" s="379" t="e">
        <f>#REF!</f>
        <v>#REF!</v>
      </c>
      <c r="D86" s="392"/>
      <c r="E86" s="392">
        <v>25</v>
      </c>
      <c r="F86" s="392"/>
      <c r="G86" s="392"/>
      <c r="H86" s="408">
        <f t="shared" ref="H86:AD86" si="19">SUM(H88:H91)</f>
        <v>0</v>
      </c>
      <c r="I86" s="408">
        <f t="shared" si="19"/>
        <v>0</v>
      </c>
      <c r="J86" s="408">
        <f t="shared" si="19"/>
        <v>0</v>
      </c>
      <c r="K86" s="408">
        <f t="shared" si="19"/>
        <v>0</v>
      </c>
      <c r="L86" s="408">
        <f t="shared" si="19"/>
        <v>0</v>
      </c>
      <c r="M86" s="408">
        <f t="shared" si="19"/>
        <v>0</v>
      </c>
      <c r="N86" s="408">
        <f t="shared" si="19"/>
        <v>0</v>
      </c>
      <c r="O86" s="408">
        <f t="shared" si="19"/>
        <v>0</v>
      </c>
      <c r="P86" s="408">
        <f t="shared" si="19"/>
        <v>0</v>
      </c>
      <c r="Q86" s="408">
        <f t="shared" si="19"/>
        <v>38000</v>
      </c>
      <c r="R86" s="408">
        <f t="shared" si="19"/>
        <v>38000</v>
      </c>
      <c r="S86" s="408">
        <f t="shared" si="19"/>
        <v>0</v>
      </c>
      <c r="T86" s="408">
        <f t="shared" si="19"/>
        <v>0</v>
      </c>
      <c r="U86" s="408">
        <f t="shared" si="19"/>
        <v>23000</v>
      </c>
      <c r="V86" s="408">
        <f t="shared" si="19"/>
        <v>23000</v>
      </c>
      <c r="W86" s="408">
        <f t="shared" si="19"/>
        <v>0</v>
      </c>
      <c r="X86" s="408">
        <f t="shared" si="19"/>
        <v>0</v>
      </c>
      <c r="Y86" s="408">
        <f t="shared" si="19"/>
        <v>0</v>
      </c>
      <c r="Z86" s="408">
        <f t="shared" si="19"/>
        <v>0</v>
      </c>
      <c r="AA86" s="408">
        <f t="shared" si="19"/>
        <v>189</v>
      </c>
      <c r="AB86" s="408">
        <f t="shared" si="19"/>
        <v>189</v>
      </c>
      <c r="AC86" s="408">
        <f t="shared" si="19"/>
        <v>0</v>
      </c>
      <c r="AD86" s="408">
        <f t="shared" si="19"/>
        <v>0</v>
      </c>
      <c r="AE86" s="409"/>
      <c r="AF86" s="394"/>
      <c r="AG86" s="394"/>
      <c r="AH86" s="394"/>
      <c r="AI86" s="394"/>
      <c r="AJ86" s="394"/>
    </row>
    <row r="87" spans="1:36" ht="30" customHeight="1">
      <c r="A87" s="429"/>
      <c r="B87" s="430" t="s">
        <v>103</v>
      </c>
      <c r="C87" s="430"/>
      <c r="D87" s="398"/>
      <c r="E87" s="398"/>
      <c r="F87" s="398"/>
      <c r="G87" s="425"/>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388"/>
      <c r="AF87" s="401"/>
      <c r="AG87" s="401"/>
      <c r="AH87" s="401"/>
      <c r="AI87" s="401"/>
      <c r="AJ87" s="401"/>
    </row>
    <row r="88" spans="1:36" s="13" customFormat="1" ht="44.25" customHeight="1">
      <c r="A88" s="442">
        <v>2</v>
      </c>
      <c r="B88" s="443" t="s">
        <v>136</v>
      </c>
      <c r="C88" s="444"/>
      <c r="D88" s="440" t="s">
        <v>8</v>
      </c>
      <c r="E88" s="392"/>
      <c r="F88" s="392"/>
      <c r="G88" s="445"/>
      <c r="H88" s="400"/>
      <c r="I88" s="400"/>
      <c r="J88" s="400"/>
      <c r="K88" s="400"/>
      <c r="L88" s="400"/>
      <c r="M88" s="400"/>
      <c r="N88" s="400"/>
      <c r="O88" s="400"/>
      <c r="P88" s="400"/>
      <c r="Q88" s="400">
        <v>8000</v>
      </c>
      <c r="R88" s="400">
        <v>8000</v>
      </c>
      <c r="S88" s="400"/>
      <c r="T88" s="400"/>
      <c r="U88" s="400">
        <v>6500</v>
      </c>
      <c r="V88" s="400">
        <f>U88</f>
        <v>6500</v>
      </c>
      <c r="W88" s="400"/>
      <c r="X88" s="400"/>
      <c r="Y88" s="400"/>
      <c r="Z88" s="400"/>
      <c r="AA88" s="400">
        <v>85</v>
      </c>
      <c r="AB88" s="400">
        <v>85</v>
      </c>
      <c r="AC88" s="400"/>
      <c r="AD88" s="400"/>
      <c r="AE88" s="409"/>
      <c r="AF88" s="394"/>
      <c r="AG88" s="394"/>
      <c r="AH88" s="394"/>
      <c r="AI88" s="394"/>
      <c r="AJ88" s="394"/>
    </row>
    <row r="89" spans="1:36" s="13" customFormat="1" ht="46.5" customHeight="1">
      <c r="A89" s="446">
        <v>7</v>
      </c>
      <c r="B89" s="412" t="s">
        <v>137</v>
      </c>
      <c r="C89" s="412"/>
      <c r="D89" s="440" t="s">
        <v>8</v>
      </c>
      <c r="E89" s="392"/>
      <c r="F89" s="392"/>
      <c r="G89" s="399"/>
      <c r="H89" s="400"/>
      <c r="I89" s="400" t="s">
        <v>13</v>
      </c>
      <c r="J89" s="400"/>
      <c r="K89" s="400"/>
      <c r="L89" s="400"/>
      <c r="M89" s="400"/>
      <c r="N89" s="400"/>
      <c r="O89" s="400"/>
      <c r="P89" s="400"/>
      <c r="Q89" s="400">
        <v>20000</v>
      </c>
      <c r="R89" s="400">
        <v>20000</v>
      </c>
      <c r="S89" s="400"/>
      <c r="T89" s="400"/>
      <c r="U89" s="400">
        <v>8000</v>
      </c>
      <c r="V89" s="400">
        <f>U89</f>
        <v>8000</v>
      </c>
      <c r="W89" s="400"/>
      <c r="X89" s="400"/>
      <c r="Y89" s="400"/>
      <c r="Z89" s="400"/>
      <c r="AA89" s="400">
        <v>104</v>
      </c>
      <c r="AB89" s="400">
        <v>104</v>
      </c>
      <c r="AC89" s="400"/>
      <c r="AD89" s="400"/>
      <c r="AE89" s="409"/>
      <c r="AF89" s="394"/>
      <c r="AG89" s="394"/>
      <c r="AH89" s="394"/>
      <c r="AI89" s="394"/>
      <c r="AJ89" s="394"/>
    </row>
    <row r="90" spans="1:36" ht="41.25" customHeight="1">
      <c r="A90" s="402">
        <v>17</v>
      </c>
      <c r="B90" s="412" t="s">
        <v>150</v>
      </c>
      <c r="C90" s="412"/>
      <c r="D90" s="440" t="s">
        <v>8</v>
      </c>
      <c r="E90" s="398"/>
      <c r="F90" s="398"/>
      <c r="G90" s="447"/>
      <c r="H90" s="400"/>
      <c r="I90" s="400"/>
      <c r="J90" s="400"/>
      <c r="K90" s="400"/>
      <c r="L90" s="400"/>
      <c r="M90" s="400"/>
      <c r="N90" s="400"/>
      <c r="O90" s="400"/>
      <c r="P90" s="400"/>
      <c r="Q90" s="400">
        <v>5000</v>
      </c>
      <c r="R90" s="400">
        <v>5000</v>
      </c>
      <c r="S90" s="400"/>
      <c r="T90" s="400"/>
      <c r="U90" s="400">
        <v>3500</v>
      </c>
      <c r="V90" s="400">
        <v>3500</v>
      </c>
      <c r="W90" s="400"/>
      <c r="X90" s="400"/>
      <c r="Y90" s="400"/>
      <c r="Z90" s="400"/>
      <c r="AA90" s="400"/>
      <c r="AB90" s="400"/>
      <c r="AC90" s="400"/>
      <c r="AD90" s="400"/>
      <c r="AE90" s="388"/>
      <c r="AF90" s="401"/>
      <c r="AG90" s="401"/>
      <c r="AH90" s="401"/>
      <c r="AI90" s="401"/>
      <c r="AJ90" s="401"/>
    </row>
    <row r="91" spans="1:36" ht="30" customHeight="1">
      <c r="A91" s="402">
        <v>23</v>
      </c>
      <c r="B91" s="411" t="s">
        <v>151</v>
      </c>
      <c r="C91" s="411"/>
      <c r="D91" s="440" t="s">
        <v>8</v>
      </c>
      <c r="E91" s="398"/>
      <c r="F91" s="398"/>
      <c r="G91" s="447"/>
      <c r="H91" s="400"/>
      <c r="I91" s="400"/>
      <c r="J91" s="400"/>
      <c r="K91" s="400"/>
      <c r="L91" s="400"/>
      <c r="M91" s="400"/>
      <c r="N91" s="400"/>
      <c r="O91" s="400"/>
      <c r="P91" s="400"/>
      <c r="Q91" s="400">
        <v>5000</v>
      </c>
      <c r="R91" s="400">
        <v>5000</v>
      </c>
      <c r="S91" s="400"/>
      <c r="T91" s="400"/>
      <c r="U91" s="400">
        <v>5000</v>
      </c>
      <c r="V91" s="400">
        <v>5000</v>
      </c>
      <c r="W91" s="400"/>
      <c r="X91" s="400"/>
      <c r="Y91" s="400"/>
      <c r="Z91" s="400"/>
      <c r="AA91" s="400"/>
      <c r="AB91" s="400"/>
      <c r="AC91" s="400"/>
      <c r="AD91" s="400"/>
      <c r="AE91" s="388"/>
      <c r="AF91" s="401"/>
      <c r="AG91" s="401"/>
      <c r="AH91" s="401"/>
      <c r="AI91" s="401"/>
      <c r="AJ91" s="401"/>
    </row>
    <row r="92" spans="1:36" ht="25.5" customHeight="1">
      <c r="A92" s="288"/>
      <c r="B92" s="49"/>
      <c r="C92" s="49"/>
      <c r="D92" s="310"/>
      <c r="E92" s="290"/>
      <c r="F92" s="290"/>
      <c r="G92" s="313"/>
      <c r="H92" s="292"/>
      <c r="I92" s="292"/>
      <c r="J92" s="292"/>
      <c r="K92" s="292"/>
      <c r="L92" s="292"/>
      <c r="M92" s="292"/>
      <c r="N92" s="292"/>
      <c r="O92" s="292"/>
      <c r="P92" s="292"/>
      <c r="Q92" s="292"/>
      <c r="R92" s="292"/>
      <c r="S92" s="292"/>
      <c r="T92" s="292"/>
      <c r="U92" s="292"/>
      <c r="V92" s="292"/>
      <c r="W92" s="292"/>
      <c r="X92" s="292"/>
      <c r="Y92" s="292"/>
      <c r="Z92" s="292"/>
      <c r="AA92" s="292"/>
      <c r="AB92" s="292"/>
      <c r="AC92" s="292"/>
      <c r="AD92" s="292"/>
      <c r="AE92" s="285"/>
      <c r="AF92" s="4"/>
      <c r="AG92" s="4"/>
      <c r="AH92" s="4"/>
    </row>
    <row r="93" spans="1:36" s="79" customFormat="1" ht="30" customHeight="1">
      <c r="A93" s="305" t="s">
        <v>4</v>
      </c>
      <c r="B93" s="47" t="s">
        <v>152</v>
      </c>
      <c r="C93" s="53" t="e">
        <f>C94+C99</f>
        <v>#REF!</v>
      </c>
      <c r="D93" s="34"/>
      <c r="E93" s="34"/>
      <c r="F93" s="34"/>
      <c r="G93" s="302"/>
      <c r="H93" s="53">
        <f t="shared" ref="H93:AD93" si="20">H94+H99</f>
        <v>14085</v>
      </c>
      <c r="I93" s="53">
        <f t="shared" si="20"/>
        <v>7012.5</v>
      </c>
      <c r="J93" s="53">
        <f t="shared" si="20"/>
        <v>0</v>
      </c>
      <c r="K93" s="53">
        <f t="shared" si="20"/>
        <v>0</v>
      </c>
      <c r="L93" s="53">
        <f t="shared" si="20"/>
        <v>0</v>
      </c>
      <c r="M93" s="53">
        <f t="shared" si="20"/>
        <v>1000</v>
      </c>
      <c r="N93" s="53">
        <f t="shared" si="20"/>
        <v>1000</v>
      </c>
      <c r="O93" s="53">
        <f t="shared" si="20"/>
        <v>1000</v>
      </c>
      <c r="P93" s="53">
        <f t="shared" si="20"/>
        <v>1000</v>
      </c>
      <c r="Q93" s="53">
        <f t="shared" si="20"/>
        <v>110181</v>
      </c>
      <c r="R93" s="53">
        <f t="shared" si="20"/>
        <v>103288.5</v>
      </c>
      <c r="S93" s="53">
        <f t="shared" si="20"/>
        <v>0</v>
      </c>
      <c r="T93" s="53">
        <f t="shared" si="20"/>
        <v>120</v>
      </c>
      <c r="U93" s="53">
        <f t="shared" si="20"/>
        <v>67805</v>
      </c>
      <c r="V93" s="53">
        <f t="shared" si="20"/>
        <v>60912.5</v>
      </c>
      <c r="W93" s="53">
        <f t="shared" si="20"/>
        <v>0</v>
      </c>
      <c r="X93" s="53">
        <f t="shared" si="20"/>
        <v>120</v>
      </c>
      <c r="Y93" s="53">
        <f t="shared" si="20"/>
        <v>0</v>
      </c>
      <c r="Z93" s="53">
        <f t="shared" si="20"/>
        <v>7578</v>
      </c>
      <c r="AA93" s="53">
        <f t="shared" si="20"/>
        <v>2744</v>
      </c>
      <c r="AB93" s="53">
        <f t="shared" si="20"/>
        <v>2744</v>
      </c>
      <c r="AC93" s="53">
        <f t="shared" si="20"/>
        <v>0</v>
      </c>
      <c r="AD93" s="53">
        <f t="shared" si="20"/>
        <v>120</v>
      </c>
      <c r="AE93" s="314"/>
    </row>
    <row r="94" spans="1:36" s="13" customFormat="1" ht="45" customHeight="1">
      <c r="A94" s="286" t="s">
        <v>19</v>
      </c>
      <c r="B94" s="22" t="s">
        <v>56</v>
      </c>
      <c r="C94" s="53" t="e">
        <f>C95+C97</f>
        <v>#REF!</v>
      </c>
      <c r="D94" s="51"/>
      <c r="E94" s="51"/>
      <c r="F94" s="51"/>
      <c r="G94" s="51"/>
      <c r="H94" s="53">
        <f t="shared" ref="H94:AD94" si="21">H95+H97</f>
        <v>14085</v>
      </c>
      <c r="I94" s="53">
        <f t="shared" si="21"/>
        <v>7012.5</v>
      </c>
      <c r="J94" s="53">
        <f t="shared" si="21"/>
        <v>0</v>
      </c>
      <c r="K94" s="53">
        <f t="shared" si="21"/>
        <v>0</v>
      </c>
      <c r="L94" s="53">
        <f t="shared" si="21"/>
        <v>0</v>
      </c>
      <c r="M94" s="53">
        <f t="shared" si="21"/>
        <v>1000</v>
      </c>
      <c r="N94" s="53">
        <f t="shared" si="21"/>
        <v>1000</v>
      </c>
      <c r="O94" s="53">
        <f t="shared" si="21"/>
        <v>1000</v>
      </c>
      <c r="P94" s="53">
        <f t="shared" si="21"/>
        <v>1000</v>
      </c>
      <c r="Q94" s="53">
        <f t="shared" si="21"/>
        <v>12905</v>
      </c>
      <c r="R94" s="53">
        <f t="shared" si="21"/>
        <v>6012.5</v>
      </c>
      <c r="S94" s="53">
        <f t="shared" si="21"/>
        <v>0</v>
      </c>
      <c r="T94" s="53">
        <f t="shared" si="21"/>
        <v>120</v>
      </c>
      <c r="U94" s="53">
        <f t="shared" si="21"/>
        <v>12905</v>
      </c>
      <c r="V94" s="53">
        <f t="shared" si="21"/>
        <v>6012.5</v>
      </c>
      <c r="W94" s="53">
        <f t="shared" si="21"/>
        <v>0</v>
      </c>
      <c r="X94" s="53">
        <f t="shared" si="21"/>
        <v>120</v>
      </c>
      <c r="Y94" s="53">
        <f t="shared" si="21"/>
        <v>0</v>
      </c>
      <c r="Z94" s="53">
        <f t="shared" si="21"/>
        <v>0</v>
      </c>
      <c r="AA94" s="53">
        <f t="shared" si="21"/>
        <v>2120</v>
      </c>
      <c r="AB94" s="53">
        <f t="shared" si="21"/>
        <v>2120</v>
      </c>
      <c r="AC94" s="53">
        <f t="shared" si="21"/>
        <v>0</v>
      </c>
      <c r="AD94" s="53">
        <f t="shared" si="21"/>
        <v>120</v>
      </c>
      <c r="AE94" s="287"/>
    </row>
    <row r="95" spans="1:36" s="13" customFormat="1" ht="61.9" customHeight="1">
      <c r="A95" s="295" t="s">
        <v>357</v>
      </c>
      <c r="B95" s="19" t="s">
        <v>358</v>
      </c>
      <c r="C95" s="19" t="e">
        <f>#REF!</f>
        <v>#REF!</v>
      </c>
      <c r="D95" s="51"/>
      <c r="E95" s="51">
        <v>10</v>
      </c>
      <c r="F95" s="51"/>
      <c r="G95" s="51"/>
      <c r="H95" s="301">
        <f t="shared" ref="H95:AD95" si="22">SUM(H96:H96)</f>
        <v>300</v>
      </c>
      <c r="I95" s="301">
        <f t="shared" si="22"/>
        <v>120</v>
      </c>
      <c r="J95" s="301">
        <f t="shared" si="22"/>
        <v>0</v>
      </c>
      <c r="K95" s="301">
        <f t="shared" si="22"/>
        <v>0</v>
      </c>
      <c r="L95" s="301">
        <f t="shared" si="22"/>
        <v>0</v>
      </c>
      <c r="M95" s="301">
        <f t="shared" si="22"/>
        <v>0</v>
      </c>
      <c r="N95" s="301">
        <f t="shared" si="22"/>
        <v>0</v>
      </c>
      <c r="O95" s="301">
        <f t="shared" si="22"/>
        <v>0</v>
      </c>
      <c r="P95" s="301">
        <f t="shared" si="22"/>
        <v>0</v>
      </c>
      <c r="Q95" s="301">
        <f t="shared" si="22"/>
        <v>120</v>
      </c>
      <c r="R95" s="301">
        <f t="shared" si="22"/>
        <v>120</v>
      </c>
      <c r="S95" s="301">
        <f t="shared" si="22"/>
        <v>0</v>
      </c>
      <c r="T95" s="301">
        <f t="shared" si="22"/>
        <v>120</v>
      </c>
      <c r="U95" s="301">
        <f t="shared" si="22"/>
        <v>120</v>
      </c>
      <c r="V95" s="301">
        <f t="shared" si="22"/>
        <v>120</v>
      </c>
      <c r="W95" s="301">
        <f t="shared" si="22"/>
        <v>0</v>
      </c>
      <c r="X95" s="301">
        <f t="shared" si="22"/>
        <v>120</v>
      </c>
      <c r="Y95" s="301">
        <f t="shared" si="22"/>
        <v>0</v>
      </c>
      <c r="Z95" s="301">
        <f t="shared" si="22"/>
        <v>0</v>
      </c>
      <c r="AA95" s="301">
        <f t="shared" si="22"/>
        <v>120</v>
      </c>
      <c r="AB95" s="301">
        <f t="shared" si="22"/>
        <v>120</v>
      </c>
      <c r="AC95" s="301">
        <f t="shared" si="22"/>
        <v>0</v>
      </c>
      <c r="AD95" s="301">
        <f t="shared" si="22"/>
        <v>120</v>
      </c>
      <c r="AE95" s="309"/>
    </row>
    <row r="96" spans="1:36" ht="56.25" customHeight="1">
      <c r="A96" s="293">
        <v>3</v>
      </c>
      <c r="B96" s="265" t="s">
        <v>158</v>
      </c>
      <c r="C96" s="265"/>
      <c r="D96" s="293" t="s">
        <v>163</v>
      </c>
      <c r="E96" s="290"/>
      <c r="F96" s="290"/>
      <c r="G96" s="315" t="s">
        <v>159</v>
      </c>
      <c r="H96" s="292">
        <v>300</v>
      </c>
      <c r="I96" s="292">
        <v>120</v>
      </c>
      <c r="J96" s="292"/>
      <c r="K96" s="292"/>
      <c r="L96" s="292"/>
      <c r="M96" s="292">
        <v>0</v>
      </c>
      <c r="N96" s="292">
        <v>0</v>
      </c>
      <c r="O96" s="292">
        <v>0</v>
      </c>
      <c r="P96" s="292">
        <v>0</v>
      </c>
      <c r="Q96" s="292">
        <v>120</v>
      </c>
      <c r="R96" s="292">
        <v>120</v>
      </c>
      <c r="S96" s="292"/>
      <c r="T96" s="292">
        <v>120</v>
      </c>
      <c r="U96" s="292">
        <v>120</v>
      </c>
      <c r="V96" s="292">
        <v>120</v>
      </c>
      <c r="W96" s="292"/>
      <c r="X96" s="292">
        <v>120</v>
      </c>
      <c r="Y96" s="292"/>
      <c r="Z96" s="292"/>
      <c r="AA96" s="292">
        <v>120</v>
      </c>
      <c r="AB96" s="292">
        <v>120</v>
      </c>
      <c r="AC96" s="292"/>
      <c r="AD96" s="292">
        <v>120</v>
      </c>
      <c r="AE96" s="285" t="s">
        <v>109</v>
      </c>
      <c r="AF96" s="4"/>
      <c r="AG96" s="4"/>
      <c r="AH96" s="4"/>
    </row>
    <row r="97" spans="1:34" s="41" customFormat="1" ht="61.15" customHeight="1">
      <c r="A97" s="295" t="s">
        <v>359</v>
      </c>
      <c r="B97" s="19" t="s">
        <v>127</v>
      </c>
      <c r="C97" s="19" t="e">
        <f>#REF!</f>
        <v>#REF!</v>
      </c>
      <c r="D97" s="296"/>
      <c r="E97" s="296">
        <v>7</v>
      </c>
      <c r="F97" s="296"/>
      <c r="G97" s="296"/>
      <c r="H97" s="297">
        <f t="shared" ref="H97:AD97" si="23">SUM(H98:H98)</f>
        <v>13785</v>
      </c>
      <c r="I97" s="297">
        <f t="shared" si="23"/>
        <v>6892.5</v>
      </c>
      <c r="J97" s="297">
        <f t="shared" si="23"/>
        <v>0</v>
      </c>
      <c r="K97" s="297">
        <f t="shared" si="23"/>
        <v>0</v>
      </c>
      <c r="L97" s="297">
        <f t="shared" si="23"/>
        <v>0</v>
      </c>
      <c r="M97" s="297">
        <f t="shared" si="23"/>
        <v>1000</v>
      </c>
      <c r="N97" s="297">
        <f t="shared" si="23"/>
        <v>1000</v>
      </c>
      <c r="O97" s="297">
        <f t="shared" si="23"/>
        <v>1000</v>
      </c>
      <c r="P97" s="297">
        <f t="shared" si="23"/>
        <v>1000</v>
      </c>
      <c r="Q97" s="297">
        <f t="shared" si="23"/>
        <v>12785</v>
      </c>
      <c r="R97" s="297">
        <f t="shared" si="23"/>
        <v>5892.5</v>
      </c>
      <c r="S97" s="297">
        <f t="shared" si="23"/>
        <v>0</v>
      </c>
      <c r="T97" s="297">
        <f t="shared" si="23"/>
        <v>0</v>
      </c>
      <c r="U97" s="297">
        <f t="shared" si="23"/>
        <v>12785</v>
      </c>
      <c r="V97" s="297">
        <f t="shared" si="23"/>
        <v>5892.5</v>
      </c>
      <c r="W97" s="297">
        <f t="shared" si="23"/>
        <v>0</v>
      </c>
      <c r="X97" s="297">
        <f t="shared" si="23"/>
        <v>0</v>
      </c>
      <c r="Y97" s="297">
        <f t="shared" si="23"/>
        <v>0</v>
      </c>
      <c r="Z97" s="297">
        <f t="shared" si="23"/>
        <v>0</v>
      </c>
      <c r="AA97" s="297">
        <f t="shared" si="23"/>
        <v>2000</v>
      </c>
      <c r="AB97" s="297">
        <f t="shared" si="23"/>
        <v>2000</v>
      </c>
      <c r="AC97" s="297">
        <f t="shared" si="23"/>
        <v>0</v>
      </c>
      <c r="AD97" s="297">
        <f t="shared" si="23"/>
        <v>0</v>
      </c>
      <c r="AE97" s="298"/>
    </row>
    <row r="98" spans="1:34" ht="76.5" customHeight="1">
      <c r="A98" s="294" t="s">
        <v>107</v>
      </c>
      <c r="B98" s="35" t="s">
        <v>160</v>
      </c>
      <c r="C98" s="35"/>
      <c r="D98" s="293" t="s">
        <v>163</v>
      </c>
      <c r="E98" s="290"/>
      <c r="F98" s="290"/>
      <c r="G98" s="291" t="s">
        <v>161</v>
      </c>
      <c r="H98" s="292">
        <v>13785</v>
      </c>
      <c r="I98" s="292">
        <f>H98/2</f>
        <v>6892.5</v>
      </c>
      <c r="J98" s="292"/>
      <c r="K98" s="292"/>
      <c r="L98" s="292"/>
      <c r="M98" s="292">
        <v>1000</v>
      </c>
      <c r="N98" s="292">
        <v>1000</v>
      </c>
      <c r="O98" s="292">
        <v>1000</v>
      </c>
      <c r="P98" s="292">
        <v>1000</v>
      </c>
      <c r="Q98" s="292">
        <v>12785</v>
      </c>
      <c r="R98" s="292">
        <v>5892.5</v>
      </c>
      <c r="S98" s="292"/>
      <c r="T98" s="292"/>
      <c r="U98" s="292">
        <v>12785</v>
      </c>
      <c r="V98" s="292">
        <v>5892.5</v>
      </c>
      <c r="W98" s="292"/>
      <c r="X98" s="292"/>
      <c r="Y98" s="292"/>
      <c r="Z98" s="292"/>
      <c r="AA98" s="292">
        <v>2000</v>
      </c>
      <c r="AB98" s="292">
        <v>2000</v>
      </c>
      <c r="AC98" s="292"/>
      <c r="AD98" s="292"/>
      <c r="AE98" s="285" t="s">
        <v>162</v>
      </c>
      <c r="AF98" s="4"/>
      <c r="AG98" s="4"/>
      <c r="AH98" s="4"/>
    </row>
    <row r="99" spans="1:34" s="13" customFormat="1" ht="36.75" customHeight="1">
      <c r="A99" s="286" t="s">
        <v>20</v>
      </c>
      <c r="B99" s="22" t="s">
        <v>90</v>
      </c>
      <c r="C99" s="22">
        <f>A107</f>
        <v>14</v>
      </c>
      <c r="D99" s="51"/>
      <c r="E99" s="51">
        <v>16</v>
      </c>
      <c r="F99" s="51"/>
      <c r="G99" s="51"/>
      <c r="H99" s="53">
        <f t="shared" ref="H99:AD99" si="24">SUM(H100:H107)</f>
        <v>0</v>
      </c>
      <c r="I99" s="53">
        <f t="shared" si="24"/>
        <v>0</v>
      </c>
      <c r="J99" s="53">
        <f t="shared" si="24"/>
        <v>0</v>
      </c>
      <c r="K99" s="53">
        <f t="shared" si="24"/>
        <v>0</v>
      </c>
      <c r="L99" s="53">
        <f t="shared" si="24"/>
        <v>0</v>
      </c>
      <c r="M99" s="53">
        <f t="shared" si="24"/>
        <v>0</v>
      </c>
      <c r="N99" s="53">
        <f t="shared" si="24"/>
        <v>0</v>
      </c>
      <c r="O99" s="53">
        <f t="shared" si="24"/>
        <v>0</v>
      </c>
      <c r="P99" s="53">
        <f t="shared" si="24"/>
        <v>0</v>
      </c>
      <c r="Q99" s="53">
        <f t="shared" si="24"/>
        <v>97276</v>
      </c>
      <c r="R99" s="53">
        <f t="shared" si="24"/>
        <v>97276</v>
      </c>
      <c r="S99" s="53">
        <f t="shared" si="24"/>
        <v>0</v>
      </c>
      <c r="T99" s="53">
        <f t="shared" si="24"/>
        <v>0</v>
      </c>
      <c r="U99" s="53">
        <f t="shared" si="24"/>
        <v>54900</v>
      </c>
      <c r="V99" s="53">
        <f t="shared" si="24"/>
        <v>54900</v>
      </c>
      <c r="W99" s="53">
        <f t="shared" si="24"/>
        <v>0</v>
      </c>
      <c r="X99" s="53">
        <f t="shared" si="24"/>
        <v>0</v>
      </c>
      <c r="Y99" s="53">
        <f t="shared" si="24"/>
        <v>0</v>
      </c>
      <c r="Z99" s="53">
        <f t="shared" si="24"/>
        <v>7578</v>
      </c>
      <c r="AA99" s="53">
        <f t="shared" si="24"/>
        <v>624</v>
      </c>
      <c r="AB99" s="53">
        <f t="shared" si="24"/>
        <v>624</v>
      </c>
      <c r="AC99" s="53">
        <f t="shared" si="24"/>
        <v>0</v>
      </c>
      <c r="AD99" s="53">
        <f t="shared" si="24"/>
        <v>0</v>
      </c>
      <c r="AE99" s="298"/>
    </row>
    <row r="100" spans="1:34" ht="30" customHeight="1">
      <c r="A100" s="305"/>
      <c r="B100" s="47" t="s">
        <v>103</v>
      </c>
      <c r="C100" s="47"/>
      <c r="D100" s="290"/>
      <c r="E100" s="290"/>
      <c r="F100" s="290"/>
      <c r="G100" s="302"/>
      <c r="H100" s="292"/>
      <c r="I100" s="292"/>
      <c r="J100" s="292"/>
      <c r="K100" s="292"/>
      <c r="L100" s="292"/>
      <c r="M100" s="292"/>
      <c r="N100" s="292"/>
      <c r="O100" s="292"/>
      <c r="P100" s="292"/>
      <c r="Q100" s="292"/>
      <c r="R100" s="292"/>
      <c r="S100" s="292"/>
      <c r="T100" s="292"/>
      <c r="U100" s="292"/>
      <c r="V100" s="292"/>
      <c r="W100" s="292"/>
      <c r="X100" s="292"/>
      <c r="Y100" s="292"/>
      <c r="Z100" s="292"/>
      <c r="AA100" s="292"/>
      <c r="AB100" s="292"/>
      <c r="AC100" s="292"/>
      <c r="AD100" s="292"/>
      <c r="AE100" s="43"/>
      <c r="AF100" s="4"/>
      <c r="AG100" s="4"/>
      <c r="AH100" s="4"/>
    </row>
    <row r="101" spans="1:34" s="13" customFormat="1" ht="30" customHeight="1">
      <c r="A101" s="308">
        <v>2</v>
      </c>
      <c r="B101" s="20" t="s">
        <v>153</v>
      </c>
      <c r="C101" s="20"/>
      <c r="D101" s="293" t="s">
        <v>163</v>
      </c>
      <c r="E101" s="51"/>
      <c r="F101" s="51"/>
      <c r="G101" s="31"/>
      <c r="H101" s="292" t="s">
        <v>13</v>
      </c>
      <c r="I101" s="292"/>
      <c r="J101" s="292"/>
      <c r="K101" s="292"/>
      <c r="L101" s="292"/>
      <c r="M101" s="292"/>
      <c r="N101" s="292"/>
      <c r="O101" s="292"/>
      <c r="P101" s="292"/>
      <c r="Q101" s="292">
        <v>12000</v>
      </c>
      <c r="R101" s="292">
        <v>12000</v>
      </c>
      <c r="S101" s="292"/>
      <c r="T101" s="292"/>
      <c r="U101" s="292">
        <v>8000</v>
      </c>
      <c r="V101" s="292">
        <v>8000</v>
      </c>
      <c r="W101" s="292"/>
      <c r="X101" s="292"/>
      <c r="Y101" s="292"/>
      <c r="Z101" s="292"/>
      <c r="AA101" s="292">
        <v>104</v>
      </c>
      <c r="AB101" s="292">
        <v>104</v>
      </c>
      <c r="AC101" s="292"/>
      <c r="AD101" s="292"/>
      <c r="AE101" s="298"/>
    </row>
    <row r="102" spans="1:34" s="13" customFormat="1" ht="30" customHeight="1">
      <c r="A102" s="308">
        <v>3</v>
      </c>
      <c r="B102" s="20" t="s">
        <v>155</v>
      </c>
      <c r="C102" s="20"/>
      <c r="D102" s="293" t="s">
        <v>163</v>
      </c>
      <c r="E102" s="51"/>
      <c r="F102" s="51"/>
      <c r="G102" s="316"/>
      <c r="H102" s="292"/>
      <c r="I102" s="292"/>
      <c r="J102" s="292"/>
      <c r="K102" s="292"/>
      <c r="L102" s="292"/>
      <c r="M102" s="292"/>
      <c r="N102" s="292"/>
      <c r="O102" s="292"/>
      <c r="P102" s="292"/>
      <c r="Q102" s="292">
        <v>3000</v>
      </c>
      <c r="R102" s="292">
        <f>Q102</f>
        <v>3000</v>
      </c>
      <c r="S102" s="292"/>
      <c r="T102" s="292"/>
      <c r="U102" s="292">
        <v>3000</v>
      </c>
      <c r="V102" s="292">
        <f>U102</f>
        <v>3000</v>
      </c>
      <c r="W102" s="292"/>
      <c r="X102" s="292"/>
      <c r="Y102" s="292"/>
      <c r="Z102" s="292"/>
      <c r="AA102" s="292">
        <v>39</v>
      </c>
      <c r="AB102" s="292">
        <v>39</v>
      </c>
      <c r="AC102" s="292"/>
      <c r="AD102" s="292"/>
      <c r="AE102" s="298"/>
    </row>
    <row r="103" spans="1:34" s="13" customFormat="1" ht="40.5" customHeight="1">
      <c r="A103" s="308">
        <v>5</v>
      </c>
      <c r="B103" s="14" t="s">
        <v>156</v>
      </c>
      <c r="C103" s="14"/>
      <c r="D103" s="293" t="s">
        <v>163</v>
      </c>
      <c r="E103" s="51"/>
      <c r="F103" s="51"/>
      <c r="G103" s="317"/>
      <c r="H103" s="292"/>
      <c r="I103" s="292"/>
      <c r="J103" s="292"/>
      <c r="K103" s="292"/>
      <c r="L103" s="292"/>
      <c r="M103" s="292"/>
      <c r="N103" s="292"/>
      <c r="O103" s="292"/>
      <c r="P103" s="292"/>
      <c r="Q103" s="292">
        <v>9000</v>
      </c>
      <c r="R103" s="292">
        <v>9000</v>
      </c>
      <c r="S103" s="292"/>
      <c r="T103" s="292"/>
      <c r="U103" s="292">
        <f>V103</f>
        <v>6978</v>
      </c>
      <c r="V103" s="292">
        <v>6978</v>
      </c>
      <c r="W103" s="292"/>
      <c r="X103" s="292"/>
      <c r="Y103" s="292"/>
      <c r="Z103" s="292"/>
      <c r="AA103" s="292">
        <v>91</v>
      </c>
      <c r="AB103" s="292">
        <v>91</v>
      </c>
      <c r="AC103" s="292"/>
      <c r="AD103" s="292"/>
      <c r="AE103" s="298"/>
    </row>
    <row r="104" spans="1:34" s="13" customFormat="1" ht="75.75" customHeight="1">
      <c r="A104" s="308">
        <v>7</v>
      </c>
      <c r="B104" s="14" t="s">
        <v>157</v>
      </c>
      <c r="C104" s="14"/>
      <c r="D104" s="293" t="s">
        <v>163</v>
      </c>
      <c r="E104" s="51"/>
      <c r="F104" s="51"/>
      <c r="G104" s="302"/>
      <c r="H104" s="292"/>
      <c r="I104" s="292"/>
      <c r="J104" s="292"/>
      <c r="K104" s="292"/>
      <c r="L104" s="292"/>
      <c r="M104" s="292"/>
      <c r="N104" s="292"/>
      <c r="O104" s="292"/>
      <c r="P104" s="292"/>
      <c r="Q104" s="292">
        <v>57776</v>
      </c>
      <c r="R104" s="292">
        <v>57776</v>
      </c>
      <c r="S104" s="292"/>
      <c r="T104" s="292"/>
      <c r="U104" s="292">
        <v>24422</v>
      </c>
      <c r="V104" s="292">
        <f>U104</f>
        <v>24422</v>
      </c>
      <c r="W104" s="292"/>
      <c r="X104" s="292"/>
      <c r="Y104" s="292"/>
      <c r="Z104" s="292">
        <f>30000-V104</f>
        <v>5578</v>
      </c>
      <c r="AA104" s="292">
        <v>390</v>
      </c>
      <c r="AB104" s="292">
        <v>390</v>
      </c>
      <c r="AC104" s="292"/>
      <c r="AD104" s="292"/>
      <c r="AE104" s="298"/>
    </row>
    <row r="105" spans="1:34" ht="38.25" customHeight="1">
      <c r="A105" s="308">
        <v>11</v>
      </c>
      <c r="B105" s="14" t="s">
        <v>165</v>
      </c>
      <c r="C105" s="14"/>
      <c r="D105" s="289" t="s">
        <v>154</v>
      </c>
      <c r="E105" s="290"/>
      <c r="F105" s="290"/>
      <c r="G105" s="318"/>
      <c r="H105" s="292"/>
      <c r="I105" s="292"/>
      <c r="J105" s="292"/>
      <c r="K105" s="292"/>
      <c r="L105" s="292"/>
      <c r="M105" s="292"/>
      <c r="N105" s="292"/>
      <c r="O105" s="292"/>
      <c r="P105" s="292"/>
      <c r="Q105" s="292">
        <v>7000</v>
      </c>
      <c r="R105" s="292">
        <v>7000</v>
      </c>
      <c r="S105" s="292"/>
      <c r="T105" s="292"/>
      <c r="U105" s="292">
        <v>5000</v>
      </c>
      <c r="V105" s="292">
        <v>5000</v>
      </c>
      <c r="W105" s="292"/>
      <c r="X105" s="292"/>
      <c r="Y105" s="292"/>
      <c r="Z105" s="292">
        <f>7000-V105</f>
        <v>2000</v>
      </c>
      <c r="AA105" s="292"/>
      <c r="AB105" s="292"/>
      <c r="AC105" s="292"/>
      <c r="AD105" s="292"/>
      <c r="AE105" s="285"/>
      <c r="AF105" s="4"/>
      <c r="AG105" s="4"/>
      <c r="AH105" s="4"/>
    </row>
    <row r="106" spans="1:34" ht="45" customHeight="1">
      <c r="A106" s="308">
        <v>12</v>
      </c>
      <c r="B106" s="20" t="s">
        <v>166</v>
      </c>
      <c r="C106" s="20"/>
      <c r="D106" s="289" t="s">
        <v>154</v>
      </c>
      <c r="E106" s="290"/>
      <c r="F106" s="290"/>
      <c r="G106" s="318"/>
      <c r="H106" s="292"/>
      <c r="I106" s="292"/>
      <c r="J106" s="292"/>
      <c r="K106" s="292"/>
      <c r="L106" s="292"/>
      <c r="M106" s="292"/>
      <c r="N106" s="292"/>
      <c r="O106" s="292"/>
      <c r="P106" s="292"/>
      <c r="Q106" s="292">
        <v>4500</v>
      </c>
      <c r="R106" s="292">
        <v>4500</v>
      </c>
      <c r="S106" s="292"/>
      <c r="T106" s="292"/>
      <c r="U106" s="292">
        <v>4000</v>
      </c>
      <c r="V106" s="292">
        <v>4000</v>
      </c>
      <c r="W106" s="292"/>
      <c r="X106" s="292"/>
      <c r="Y106" s="292"/>
      <c r="Z106" s="292"/>
      <c r="AA106" s="292"/>
      <c r="AB106" s="292"/>
      <c r="AC106" s="292"/>
      <c r="AD106" s="292"/>
      <c r="AE106" s="285"/>
      <c r="AF106" s="4"/>
      <c r="AG106" s="4"/>
      <c r="AH106" s="4"/>
    </row>
    <row r="107" spans="1:34" ht="37.5" customHeight="1">
      <c r="A107" s="308">
        <v>14</v>
      </c>
      <c r="B107" s="14" t="s">
        <v>167</v>
      </c>
      <c r="C107" s="14"/>
      <c r="D107" s="289" t="s">
        <v>154</v>
      </c>
      <c r="E107" s="290"/>
      <c r="F107" s="290"/>
      <c r="G107" s="318"/>
      <c r="H107" s="292"/>
      <c r="I107" s="292"/>
      <c r="J107" s="292"/>
      <c r="K107" s="292"/>
      <c r="L107" s="292"/>
      <c r="M107" s="292"/>
      <c r="N107" s="292"/>
      <c r="O107" s="292"/>
      <c r="P107" s="292"/>
      <c r="Q107" s="292">
        <v>4000</v>
      </c>
      <c r="R107" s="292">
        <v>4000</v>
      </c>
      <c r="S107" s="292"/>
      <c r="T107" s="292"/>
      <c r="U107" s="292">
        <v>3500</v>
      </c>
      <c r="V107" s="292">
        <v>3500</v>
      </c>
      <c r="W107" s="292"/>
      <c r="X107" s="292"/>
      <c r="Y107" s="292"/>
      <c r="Z107" s="292"/>
      <c r="AA107" s="292"/>
      <c r="AB107" s="292"/>
      <c r="AC107" s="292"/>
      <c r="AD107" s="292"/>
      <c r="AE107" s="285"/>
      <c r="AF107" s="4"/>
      <c r="AG107" s="4"/>
      <c r="AH107" s="4"/>
    </row>
    <row r="108" spans="1:34" ht="27" customHeight="1">
      <c r="A108" s="319"/>
      <c r="B108" s="14"/>
      <c r="C108" s="14"/>
      <c r="D108" s="289"/>
      <c r="E108" s="290"/>
      <c r="F108" s="290"/>
      <c r="G108" s="318"/>
      <c r="H108" s="292"/>
      <c r="I108" s="292"/>
      <c r="J108" s="292"/>
      <c r="K108" s="292"/>
      <c r="L108" s="292"/>
      <c r="M108" s="292"/>
      <c r="N108" s="292"/>
      <c r="O108" s="292"/>
      <c r="P108" s="292"/>
      <c r="Q108" s="292"/>
      <c r="R108" s="292"/>
      <c r="S108" s="292"/>
      <c r="T108" s="292"/>
      <c r="U108" s="292"/>
      <c r="V108" s="292"/>
      <c r="W108" s="292"/>
      <c r="X108" s="292"/>
      <c r="Y108" s="292"/>
      <c r="Z108" s="292"/>
      <c r="AA108" s="292"/>
      <c r="AB108" s="292"/>
      <c r="AC108" s="292"/>
      <c r="AD108" s="292"/>
      <c r="AE108" s="285"/>
      <c r="AF108" s="4"/>
      <c r="AG108" s="4"/>
      <c r="AH108" s="4"/>
    </row>
    <row r="109" spans="1:34" s="79" customFormat="1" ht="30" customHeight="1">
      <c r="A109" s="305" t="s">
        <v>5</v>
      </c>
      <c r="B109" s="47" t="s">
        <v>168</v>
      </c>
      <c r="C109" s="53" t="e">
        <f>C110+C118</f>
        <v>#REF!</v>
      </c>
      <c r="D109" s="34"/>
      <c r="E109" s="34"/>
      <c r="F109" s="34"/>
      <c r="G109" s="302"/>
      <c r="H109" s="53" t="e">
        <f t="shared" ref="H109:AD109" si="25">H110+H118</f>
        <v>#REF!</v>
      </c>
      <c r="I109" s="53" t="e">
        <f t="shared" si="25"/>
        <v>#REF!</v>
      </c>
      <c r="J109" s="53" t="e">
        <f t="shared" si="25"/>
        <v>#REF!</v>
      </c>
      <c r="K109" s="53" t="e">
        <f t="shared" si="25"/>
        <v>#REF!</v>
      </c>
      <c r="L109" s="53" t="e">
        <f t="shared" si="25"/>
        <v>#REF!</v>
      </c>
      <c r="M109" s="53" t="e">
        <f t="shared" si="25"/>
        <v>#REF!</v>
      </c>
      <c r="N109" s="53" t="e">
        <f t="shared" si="25"/>
        <v>#REF!</v>
      </c>
      <c r="O109" s="53" t="e">
        <f t="shared" si="25"/>
        <v>#REF!</v>
      </c>
      <c r="P109" s="53" t="e">
        <f t="shared" si="25"/>
        <v>#REF!</v>
      </c>
      <c r="Q109" s="53">
        <f t="shared" si="25"/>
        <v>99166</v>
      </c>
      <c r="R109" s="53">
        <f t="shared" si="25"/>
        <v>42566</v>
      </c>
      <c r="S109" s="53">
        <f t="shared" si="25"/>
        <v>0</v>
      </c>
      <c r="T109" s="53">
        <f t="shared" si="25"/>
        <v>6936</v>
      </c>
      <c r="U109" s="53">
        <f t="shared" si="25"/>
        <v>99166</v>
      </c>
      <c r="V109" s="53">
        <f t="shared" si="25"/>
        <v>42566</v>
      </c>
      <c r="W109" s="53">
        <f t="shared" si="25"/>
        <v>0</v>
      </c>
      <c r="X109" s="53">
        <f t="shared" si="25"/>
        <v>6936</v>
      </c>
      <c r="Y109" s="53">
        <f t="shared" si="25"/>
        <v>0</v>
      </c>
      <c r="Z109" s="53">
        <f t="shared" si="25"/>
        <v>0</v>
      </c>
      <c r="AA109" s="53">
        <f t="shared" si="25"/>
        <v>15111</v>
      </c>
      <c r="AB109" s="53">
        <f t="shared" si="25"/>
        <v>15111</v>
      </c>
      <c r="AC109" s="53">
        <f t="shared" si="25"/>
        <v>0</v>
      </c>
      <c r="AD109" s="53">
        <f t="shared" si="25"/>
        <v>10306</v>
      </c>
      <c r="AE109" s="306"/>
    </row>
    <row r="110" spans="1:34" s="13" customFormat="1" ht="45.75" customHeight="1">
      <c r="A110" s="286" t="s">
        <v>19</v>
      </c>
      <c r="B110" s="22" t="s">
        <v>56</v>
      </c>
      <c r="C110" s="53" t="e">
        <f>C111+C116</f>
        <v>#REF!</v>
      </c>
      <c r="D110" s="51"/>
      <c r="E110" s="51"/>
      <c r="F110" s="51"/>
      <c r="G110" s="51"/>
      <c r="H110" s="53" t="e">
        <f t="shared" ref="H110:AD110" si="26">H111+H116</f>
        <v>#REF!</v>
      </c>
      <c r="I110" s="53" t="e">
        <f t="shared" si="26"/>
        <v>#REF!</v>
      </c>
      <c r="J110" s="53" t="e">
        <f t="shared" si="26"/>
        <v>#REF!</v>
      </c>
      <c r="K110" s="53" t="e">
        <f t="shared" si="26"/>
        <v>#REF!</v>
      </c>
      <c r="L110" s="53" t="e">
        <f t="shared" si="26"/>
        <v>#REF!</v>
      </c>
      <c r="M110" s="53" t="e">
        <f t="shared" si="26"/>
        <v>#REF!</v>
      </c>
      <c r="N110" s="53" t="e">
        <f t="shared" si="26"/>
        <v>#REF!</v>
      </c>
      <c r="O110" s="53" t="e">
        <f t="shared" si="26"/>
        <v>#REF!</v>
      </c>
      <c r="P110" s="53" t="e">
        <f t="shared" si="26"/>
        <v>#REF!</v>
      </c>
      <c r="Q110" s="53">
        <f t="shared" si="26"/>
        <v>77366</v>
      </c>
      <c r="R110" s="53">
        <f t="shared" si="26"/>
        <v>22766</v>
      </c>
      <c r="S110" s="53">
        <f t="shared" si="26"/>
        <v>0</v>
      </c>
      <c r="T110" s="53">
        <f t="shared" si="26"/>
        <v>6936</v>
      </c>
      <c r="U110" s="53">
        <f t="shared" si="26"/>
        <v>77366</v>
      </c>
      <c r="V110" s="53">
        <f t="shared" si="26"/>
        <v>22766</v>
      </c>
      <c r="W110" s="53">
        <f t="shared" si="26"/>
        <v>0</v>
      </c>
      <c r="X110" s="53">
        <f t="shared" si="26"/>
        <v>6936</v>
      </c>
      <c r="Y110" s="53">
        <f t="shared" si="26"/>
        <v>0</v>
      </c>
      <c r="Z110" s="53">
        <f t="shared" si="26"/>
        <v>0</v>
      </c>
      <c r="AA110" s="53">
        <f t="shared" si="26"/>
        <v>14851</v>
      </c>
      <c r="AB110" s="53">
        <f t="shared" si="26"/>
        <v>14851</v>
      </c>
      <c r="AC110" s="53">
        <f t="shared" si="26"/>
        <v>0</v>
      </c>
      <c r="AD110" s="53">
        <f t="shared" si="26"/>
        <v>10306</v>
      </c>
      <c r="AE110" s="287"/>
    </row>
    <row r="111" spans="1:34" s="13" customFormat="1" ht="45.75" customHeight="1">
      <c r="A111" s="286" t="s">
        <v>357</v>
      </c>
      <c r="B111" s="22" t="s">
        <v>358</v>
      </c>
      <c r="C111" s="22">
        <f>A115</f>
        <v>9</v>
      </c>
      <c r="D111" s="51"/>
      <c r="E111" s="51">
        <v>9</v>
      </c>
      <c r="F111" s="51"/>
      <c r="G111" s="51"/>
      <c r="H111" s="53">
        <f t="shared" ref="H111:AD111" si="27">SUM(H112:H115)</f>
        <v>100673</v>
      </c>
      <c r="I111" s="53">
        <f t="shared" si="27"/>
        <v>39539</v>
      </c>
      <c r="J111" s="53">
        <f t="shared" si="27"/>
        <v>0</v>
      </c>
      <c r="K111" s="53">
        <f t="shared" si="27"/>
        <v>0</v>
      </c>
      <c r="L111" s="53">
        <f t="shared" si="27"/>
        <v>0</v>
      </c>
      <c r="M111" s="53">
        <f t="shared" si="27"/>
        <v>88828</v>
      </c>
      <c r="N111" s="53">
        <f t="shared" si="27"/>
        <v>31211</v>
      </c>
      <c r="O111" s="53">
        <f t="shared" si="27"/>
        <v>88828</v>
      </c>
      <c r="P111" s="53">
        <f t="shared" si="27"/>
        <v>31211</v>
      </c>
      <c r="Q111" s="53">
        <f t="shared" si="27"/>
        <v>14046</v>
      </c>
      <c r="R111" s="53">
        <f t="shared" si="27"/>
        <v>12266</v>
      </c>
      <c r="S111" s="53">
        <f t="shared" si="27"/>
        <v>0</v>
      </c>
      <c r="T111" s="53">
        <f t="shared" si="27"/>
        <v>6936</v>
      </c>
      <c r="U111" s="53">
        <f t="shared" si="27"/>
        <v>14046</v>
      </c>
      <c r="V111" s="53">
        <f t="shared" si="27"/>
        <v>12266</v>
      </c>
      <c r="W111" s="53">
        <f t="shared" si="27"/>
        <v>0</v>
      </c>
      <c r="X111" s="53">
        <f t="shared" si="27"/>
        <v>6936</v>
      </c>
      <c r="Y111" s="53">
        <f t="shared" si="27"/>
        <v>0</v>
      </c>
      <c r="Z111" s="53">
        <f t="shared" si="27"/>
        <v>0</v>
      </c>
      <c r="AA111" s="53">
        <f t="shared" si="27"/>
        <v>12266</v>
      </c>
      <c r="AB111" s="53">
        <f t="shared" si="27"/>
        <v>12266</v>
      </c>
      <c r="AC111" s="53">
        <f t="shared" si="27"/>
        <v>0</v>
      </c>
      <c r="AD111" s="53">
        <f t="shared" si="27"/>
        <v>10306</v>
      </c>
      <c r="AE111" s="287"/>
    </row>
    <row r="112" spans="1:34" ht="59.25" customHeight="1">
      <c r="A112" s="294" t="s">
        <v>63</v>
      </c>
      <c r="B112" s="35" t="s">
        <v>176</v>
      </c>
      <c r="C112" s="35"/>
      <c r="D112" s="320" t="s">
        <v>170</v>
      </c>
      <c r="E112" s="290"/>
      <c r="F112" s="290"/>
      <c r="G112" s="291" t="s">
        <v>177</v>
      </c>
      <c r="H112" s="292">
        <v>12874</v>
      </c>
      <c r="I112" s="292">
        <f>H112</f>
        <v>12874</v>
      </c>
      <c r="J112" s="292"/>
      <c r="K112" s="292"/>
      <c r="L112" s="292"/>
      <c r="M112" s="292">
        <v>8901</v>
      </c>
      <c r="N112" s="292">
        <v>8901</v>
      </c>
      <c r="O112" s="292">
        <v>8901</v>
      </c>
      <c r="P112" s="292">
        <v>8901</v>
      </c>
      <c r="Q112" s="292">
        <v>5890</v>
      </c>
      <c r="R112" s="292">
        <v>5890</v>
      </c>
      <c r="S112" s="292"/>
      <c r="T112" s="292">
        <v>5890</v>
      </c>
      <c r="U112" s="292">
        <v>5890</v>
      </c>
      <c r="V112" s="292">
        <v>5890</v>
      </c>
      <c r="W112" s="292"/>
      <c r="X112" s="292">
        <v>5890</v>
      </c>
      <c r="Y112" s="292"/>
      <c r="Z112" s="292"/>
      <c r="AA112" s="292">
        <v>5890</v>
      </c>
      <c r="AB112" s="292">
        <v>5890</v>
      </c>
      <c r="AC112" s="292"/>
      <c r="AD112" s="292">
        <v>5890</v>
      </c>
      <c r="AE112" s="285" t="s">
        <v>62</v>
      </c>
      <c r="AF112" s="4"/>
      <c r="AG112" s="4"/>
      <c r="AH112" s="4"/>
    </row>
    <row r="113" spans="1:34" ht="45.75" customHeight="1">
      <c r="A113" s="293">
        <v>7</v>
      </c>
      <c r="B113" s="35" t="s">
        <v>178</v>
      </c>
      <c r="C113" s="35"/>
      <c r="D113" s="320" t="s">
        <v>170</v>
      </c>
      <c r="E113" s="290"/>
      <c r="F113" s="290"/>
      <c r="G113" s="31" t="s">
        <v>179</v>
      </c>
      <c r="H113" s="292">
        <v>54649</v>
      </c>
      <c r="I113" s="292">
        <v>19649</v>
      </c>
      <c r="J113" s="292"/>
      <c r="K113" s="292"/>
      <c r="L113" s="292"/>
      <c r="M113" s="292">
        <v>52602</v>
      </c>
      <c r="N113" s="292">
        <v>18300</v>
      </c>
      <c r="O113" s="292">
        <v>52602</v>
      </c>
      <c r="P113" s="292">
        <v>18300</v>
      </c>
      <c r="Q113" s="292">
        <v>3370</v>
      </c>
      <c r="R113" s="292">
        <v>3370</v>
      </c>
      <c r="S113" s="292"/>
      <c r="T113" s="292"/>
      <c r="U113" s="292">
        <v>3370</v>
      </c>
      <c r="V113" s="292">
        <v>3370</v>
      </c>
      <c r="W113" s="292"/>
      <c r="X113" s="292"/>
      <c r="Y113" s="292"/>
      <c r="Z113" s="292"/>
      <c r="AA113" s="292">
        <v>3370</v>
      </c>
      <c r="AB113" s="292">
        <v>3370</v>
      </c>
      <c r="AC113" s="292"/>
      <c r="AD113" s="292">
        <v>3370</v>
      </c>
      <c r="AE113" s="285" t="s">
        <v>62</v>
      </c>
      <c r="AF113" s="4"/>
      <c r="AG113" s="4"/>
      <c r="AH113" s="4"/>
    </row>
    <row r="114" spans="1:34" ht="42" customHeight="1">
      <c r="A114" s="294" t="s">
        <v>149</v>
      </c>
      <c r="B114" s="35" t="s">
        <v>180</v>
      </c>
      <c r="C114" s="35"/>
      <c r="D114" s="320" t="s">
        <v>170</v>
      </c>
      <c r="E114" s="290"/>
      <c r="F114" s="290"/>
      <c r="G114" s="31" t="s">
        <v>181</v>
      </c>
      <c r="H114" s="292">
        <v>28700</v>
      </c>
      <c r="I114" s="292">
        <f>3300+1046</f>
        <v>4346</v>
      </c>
      <c r="J114" s="292"/>
      <c r="K114" s="292"/>
      <c r="L114" s="292"/>
      <c r="M114" s="292">
        <v>26615</v>
      </c>
      <c r="N114" s="292">
        <v>3300</v>
      </c>
      <c r="O114" s="292">
        <v>26615</v>
      </c>
      <c r="P114" s="292">
        <v>3300</v>
      </c>
      <c r="Q114" s="292">
        <v>1046</v>
      </c>
      <c r="R114" s="292">
        <v>1046</v>
      </c>
      <c r="S114" s="292"/>
      <c r="T114" s="292">
        <v>1046</v>
      </c>
      <c r="U114" s="292">
        <v>1046</v>
      </c>
      <c r="V114" s="292">
        <v>1046</v>
      </c>
      <c r="W114" s="292"/>
      <c r="X114" s="292">
        <v>1046</v>
      </c>
      <c r="Y114" s="292"/>
      <c r="Z114" s="292"/>
      <c r="AA114" s="292">
        <v>1046</v>
      </c>
      <c r="AB114" s="292">
        <v>1046</v>
      </c>
      <c r="AC114" s="292"/>
      <c r="AD114" s="292">
        <v>1046</v>
      </c>
      <c r="AE114" s="285" t="s">
        <v>62</v>
      </c>
      <c r="AF114" s="4"/>
      <c r="AG114" s="4"/>
      <c r="AH114" s="4"/>
    </row>
    <row r="115" spans="1:34" ht="61.5" customHeight="1">
      <c r="A115" s="293">
        <v>9</v>
      </c>
      <c r="B115" s="35" t="s">
        <v>182</v>
      </c>
      <c r="C115" s="35"/>
      <c r="D115" s="320" t="s">
        <v>170</v>
      </c>
      <c r="E115" s="290"/>
      <c r="F115" s="290"/>
      <c r="G115" s="293" t="s">
        <v>183</v>
      </c>
      <c r="H115" s="292">
        <v>4450</v>
      </c>
      <c r="I115" s="292">
        <v>2670</v>
      </c>
      <c r="J115" s="292"/>
      <c r="K115" s="292"/>
      <c r="L115" s="292"/>
      <c r="M115" s="292">
        <v>710</v>
      </c>
      <c r="N115" s="292">
        <v>710</v>
      </c>
      <c r="O115" s="292">
        <v>710</v>
      </c>
      <c r="P115" s="292">
        <v>710</v>
      </c>
      <c r="Q115" s="292">
        <v>3740</v>
      </c>
      <c r="R115" s="292">
        <v>1960</v>
      </c>
      <c r="S115" s="292"/>
      <c r="T115" s="292"/>
      <c r="U115" s="292">
        <v>3740</v>
      </c>
      <c r="V115" s="292">
        <v>1960</v>
      </c>
      <c r="W115" s="292"/>
      <c r="X115" s="292"/>
      <c r="Y115" s="292"/>
      <c r="Z115" s="292"/>
      <c r="AA115" s="292">
        <v>1960</v>
      </c>
      <c r="AB115" s="292">
        <v>1960</v>
      </c>
      <c r="AC115" s="292"/>
      <c r="AD115" s="292">
        <v>0</v>
      </c>
      <c r="AE115" s="285" t="s">
        <v>109</v>
      </c>
      <c r="AF115" s="4"/>
      <c r="AG115" s="4"/>
      <c r="AH115" s="4"/>
    </row>
    <row r="116" spans="1:34" s="13" customFormat="1" ht="42" customHeight="1">
      <c r="A116" s="295" t="s">
        <v>359</v>
      </c>
      <c r="B116" s="19" t="s">
        <v>127</v>
      </c>
      <c r="C116" s="19" t="e">
        <f>#REF!</f>
        <v>#REF!</v>
      </c>
      <c r="D116" s="51"/>
      <c r="E116" s="51">
        <v>2</v>
      </c>
      <c r="F116" s="51"/>
      <c r="G116" s="51"/>
      <c r="H116" s="297" t="e">
        <f>H117+#REF!</f>
        <v>#REF!</v>
      </c>
      <c r="I116" s="297" t="e">
        <f>I117+#REF!</f>
        <v>#REF!</v>
      </c>
      <c r="J116" s="297" t="e">
        <f>J117+#REF!</f>
        <v>#REF!</v>
      </c>
      <c r="K116" s="297" t="e">
        <f>K117+#REF!</f>
        <v>#REF!</v>
      </c>
      <c r="L116" s="297" t="e">
        <f>L117+#REF!</f>
        <v>#REF!</v>
      </c>
      <c r="M116" s="297" t="e">
        <f>M117+#REF!</f>
        <v>#REF!</v>
      </c>
      <c r="N116" s="297" t="e">
        <f>N117+#REF!</f>
        <v>#REF!</v>
      </c>
      <c r="O116" s="297" t="e">
        <f>O117+#REF!</f>
        <v>#REF!</v>
      </c>
      <c r="P116" s="297" t="e">
        <f>P117+#REF!</f>
        <v>#REF!</v>
      </c>
      <c r="Q116" s="297">
        <f>Q117</f>
        <v>63320</v>
      </c>
      <c r="R116" s="297">
        <f t="shared" ref="R116:AD116" si="28">R117</f>
        <v>10500</v>
      </c>
      <c r="S116" s="297">
        <f t="shared" si="28"/>
        <v>0</v>
      </c>
      <c r="T116" s="297">
        <f t="shared" si="28"/>
        <v>0</v>
      </c>
      <c r="U116" s="297">
        <f t="shared" si="28"/>
        <v>63320</v>
      </c>
      <c r="V116" s="297">
        <f t="shared" si="28"/>
        <v>10500</v>
      </c>
      <c r="W116" s="297">
        <f t="shared" si="28"/>
        <v>0</v>
      </c>
      <c r="X116" s="297">
        <f t="shared" si="28"/>
        <v>0</v>
      </c>
      <c r="Y116" s="297">
        <f t="shared" si="28"/>
        <v>0</v>
      </c>
      <c r="Z116" s="297">
        <f t="shared" si="28"/>
        <v>0</v>
      </c>
      <c r="AA116" s="297">
        <f t="shared" si="28"/>
        <v>2585</v>
      </c>
      <c r="AB116" s="297">
        <f t="shared" si="28"/>
        <v>2585</v>
      </c>
      <c r="AC116" s="297">
        <f t="shared" si="28"/>
        <v>0</v>
      </c>
      <c r="AD116" s="297">
        <f t="shared" si="28"/>
        <v>0</v>
      </c>
      <c r="AE116" s="287"/>
    </row>
    <row r="117" spans="1:34" ht="42" customHeight="1">
      <c r="A117" s="294" t="s">
        <v>107</v>
      </c>
      <c r="B117" s="266" t="s">
        <v>184</v>
      </c>
      <c r="C117" s="266"/>
      <c r="D117" s="320" t="s">
        <v>170</v>
      </c>
      <c r="E117" s="290"/>
      <c r="F117" s="290"/>
      <c r="G117" s="321" t="s">
        <v>185</v>
      </c>
      <c r="H117" s="292">
        <v>105000</v>
      </c>
      <c r="I117" s="292">
        <v>10500</v>
      </c>
      <c r="J117" s="292"/>
      <c r="K117" s="292"/>
      <c r="L117" s="292"/>
      <c r="M117" s="292">
        <v>41680</v>
      </c>
      <c r="N117" s="292">
        <v>41680</v>
      </c>
      <c r="O117" s="292">
        <v>41680</v>
      </c>
      <c r="P117" s="292">
        <v>41680</v>
      </c>
      <c r="Q117" s="292">
        <v>63320</v>
      </c>
      <c r="R117" s="292">
        <v>10500</v>
      </c>
      <c r="S117" s="292"/>
      <c r="T117" s="292"/>
      <c r="U117" s="292">
        <v>63320</v>
      </c>
      <c r="V117" s="292">
        <v>10500</v>
      </c>
      <c r="W117" s="292"/>
      <c r="X117" s="292"/>
      <c r="Y117" s="292"/>
      <c r="Z117" s="292"/>
      <c r="AA117" s="292">
        <v>2585</v>
      </c>
      <c r="AB117" s="292">
        <v>2585</v>
      </c>
      <c r="AC117" s="292"/>
      <c r="AD117" s="292"/>
      <c r="AE117" s="300" t="s">
        <v>186</v>
      </c>
      <c r="AF117" s="4"/>
      <c r="AG117" s="4"/>
      <c r="AH117" s="4"/>
    </row>
    <row r="118" spans="1:34" s="13" customFormat="1" ht="37.5" customHeight="1">
      <c r="A118" s="286" t="s">
        <v>20</v>
      </c>
      <c r="B118" s="22" t="s">
        <v>90</v>
      </c>
      <c r="C118" s="22" t="e">
        <f>#REF!</f>
        <v>#REF!</v>
      </c>
      <c r="D118" s="51"/>
      <c r="E118" s="51">
        <v>22</v>
      </c>
      <c r="F118" s="51"/>
      <c r="G118" s="51"/>
      <c r="H118" s="53">
        <f t="shared" ref="H118:AD118" si="29">SUM(H119:H123)</f>
        <v>0</v>
      </c>
      <c r="I118" s="53">
        <f t="shared" si="29"/>
        <v>0</v>
      </c>
      <c r="J118" s="53">
        <f t="shared" si="29"/>
        <v>0</v>
      </c>
      <c r="K118" s="53">
        <f t="shared" si="29"/>
        <v>0</v>
      </c>
      <c r="L118" s="53">
        <f t="shared" si="29"/>
        <v>0</v>
      </c>
      <c r="M118" s="53">
        <f t="shared" si="29"/>
        <v>0</v>
      </c>
      <c r="N118" s="53">
        <f t="shared" si="29"/>
        <v>0</v>
      </c>
      <c r="O118" s="53">
        <f t="shared" si="29"/>
        <v>0</v>
      </c>
      <c r="P118" s="53">
        <f t="shared" si="29"/>
        <v>0</v>
      </c>
      <c r="Q118" s="53">
        <f t="shared" si="29"/>
        <v>21800</v>
      </c>
      <c r="R118" s="53">
        <f t="shared" si="29"/>
        <v>19800</v>
      </c>
      <c r="S118" s="53">
        <f t="shared" si="29"/>
        <v>0</v>
      </c>
      <c r="T118" s="53">
        <f t="shared" si="29"/>
        <v>0</v>
      </c>
      <c r="U118" s="53">
        <f t="shared" si="29"/>
        <v>21800</v>
      </c>
      <c r="V118" s="53">
        <f t="shared" si="29"/>
        <v>19800</v>
      </c>
      <c r="W118" s="53">
        <f t="shared" si="29"/>
        <v>0</v>
      </c>
      <c r="X118" s="53">
        <f t="shared" si="29"/>
        <v>0</v>
      </c>
      <c r="Y118" s="53">
        <f t="shared" si="29"/>
        <v>0</v>
      </c>
      <c r="Z118" s="53">
        <f t="shared" si="29"/>
        <v>0</v>
      </c>
      <c r="AA118" s="53">
        <f t="shared" si="29"/>
        <v>260</v>
      </c>
      <c r="AB118" s="53">
        <f t="shared" si="29"/>
        <v>260</v>
      </c>
      <c r="AC118" s="53">
        <f t="shared" si="29"/>
        <v>0</v>
      </c>
      <c r="AD118" s="53">
        <f t="shared" si="29"/>
        <v>0</v>
      </c>
      <c r="AE118" s="287"/>
    </row>
    <row r="119" spans="1:34" ht="30" customHeight="1">
      <c r="A119" s="305"/>
      <c r="B119" s="47" t="s">
        <v>103</v>
      </c>
      <c r="C119" s="47"/>
      <c r="D119" s="290"/>
      <c r="E119" s="290"/>
      <c r="F119" s="290"/>
      <c r="G119" s="302"/>
      <c r="H119" s="292"/>
      <c r="I119" s="292"/>
      <c r="J119" s="292"/>
      <c r="K119" s="292"/>
      <c r="L119" s="292"/>
      <c r="M119" s="292"/>
      <c r="N119" s="292"/>
      <c r="O119" s="292"/>
      <c r="P119" s="292"/>
      <c r="Q119" s="292"/>
      <c r="R119" s="292"/>
      <c r="S119" s="292"/>
      <c r="T119" s="292"/>
      <c r="U119" s="292"/>
      <c r="V119" s="292"/>
      <c r="W119" s="292"/>
      <c r="X119" s="292"/>
      <c r="Y119" s="292"/>
      <c r="Z119" s="292"/>
      <c r="AA119" s="292"/>
      <c r="AB119" s="292"/>
      <c r="AC119" s="292"/>
      <c r="AD119" s="292"/>
      <c r="AE119" s="285"/>
      <c r="AF119" s="4"/>
      <c r="AG119" s="4"/>
      <c r="AH119" s="4"/>
    </row>
    <row r="120" spans="1:34" s="13" customFormat="1" ht="45.75" customHeight="1">
      <c r="A120" s="293">
        <v>1</v>
      </c>
      <c r="B120" s="50" t="s">
        <v>169</v>
      </c>
      <c r="C120" s="50"/>
      <c r="D120" s="320" t="s">
        <v>170</v>
      </c>
      <c r="E120" s="51"/>
      <c r="F120" s="51"/>
      <c r="G120" s="321"/>
      <c r="H120" s="292"/>
      <c r="I120" s="292"/>
      <c r="J120" s="292"/>
      <c r="K120" s="292"/>
      <c r="L120" s="292"/>
      <c r="M120" s="292"/>
      <c r="N120" s="292"/>
      <c r="O120" s="292"/>
      <c r="P120" s="292"/>
      <c r="Q120" s="292">
        <v>6000</v>
      </c>
      <c r="R120" s="292">
        <v>4000</v>
      </c>
      <c r="S120" s="292"/>
      <c r="T120" s="292"/>
      <c r="U120" s="292">
        <v>6000</v>
      </c>
      <c r="V120" s="292">
        <v>4000</v>
      </c>
      <c r="W120" s="292"/>
      <c r="X120" s="292"/>
      <c r="Y120" s="292"/>
      <c r="Z120" s="292"/>
      <c r="AA120" s="292">
        <v>52</v>
      </c>
      <c r="AB120" s="292">
        <v>52</v>
      </c>
      <c r="AC120" s="292"/>
      <c r="AD120" s="292"/>
      <c r="AE120" s="298"/>
    </row>
    <row r="121" spans="1:34" s="13" customFormat="1" ht="39.75" customHeight="1">
      <c r="A121" s="293">
        <v>2</v>
      </c>
      <c r="B121" s="20" t="s">
        <v>171</v>
      </c>
      <c r="C121" s="20"/>
      <c r="D121" s="320" t="s">
        <v>170</v>
      </c>
      <c r="E121" s="51"/>
      <c r="F121" s="51"/>
      <c r="G121" s="31"/>
      <c r="H121" s="292"/>
      <c r="I121" s="292"/>
      <c r="J121" s="292"/>
      <c r="K121" s="292"/>
      <c r="L121" s="292"/>
      <c r="M121" s="292"/>
      <c r="N121" s="292"/>
      <c r="O121" s="292"/>
      <c r="P121" s="292"/>
      <c r="Q121" s="292">
        <v>3000</v>
      </c>
      <c r="R121" s="292">
        <v>3000</v>
      </c>
      <c r="S121" s="292"/>
      <c r="T121" s="292"/>
      <c r="U121" s="292">
        <v>3000</v>
      </c>
      <c r="V121" s="292">
        <v>3000</v>
      </c>
      <c r="W121" s="292"/>
      <c r="X121" s="292"/>
      <c r="Y121" s="292"/>
      <c r="Z121" s="292"/>
      <c r="AA121" s="292">
        <v>39</v>
      </c>
      <c r="AB121" s="292">
        <v>39</v>
      </c>
      <c r="AC121" s="292"/>
      <c r="AD121" s="292"/>
      <c r="AE121" s="298"/>
    </row>
    <row r="122" spans="1:34" s="13" customFormat="1" ht="60" customHeight="1">
      <c r="A122" s="293">
        <v>10</v>
      </c>
      <c r="B122" s="50" t="s">
        <v>172</v>
      </c>
      <c r="C122" s="50"/>
      <c r="D122" s="320" t="s">
        <v>170</v>
      </c>
      <c r="E122" s="51"/>
      <c r="F122" s="51"/>
      <c r="G122" s="31"/>
      <c r="H122" s="292"/>
      <c r="I122" s="292"/>
      <c r="J122" s="292"/>
      <c r="K122" s="292"/>
      <c r="L122" s="292"/>
      <c r="M122" s="292"/>
      <c r="N122" s="292"/>
      <c r="O122" s="292"/>
      <c r="P122" s="292"/>
      <c r="Q122" s="292">
        <v>8000</v>
      </c>
      <c r="R122" s="292">
        <f>Q122</f>
        <v>8000</v>
      </c>
      <c r="S122" s="292"/>
      <c r="T122" s="292"/>
      <c r="U122" s="292">
        <v>8000</v>
      </c>
      <c r="V122" s="292">
        <f>U122</f>
        <v>8000</v>
      </c>
      <c r="W122" s="292"/>
      <c r="X122" s="292"/>
      <c r="Y122" s="292"/>
      <c r="Z122" s="292"/>
      <c r="AA122" s="292">
        <v>104</v>
      </c>
      <c r="AB122" s="292">
        <v>104</v>
      </c>
      <c r="AC122" s="292"/>
      <c r="AD122" s="292"/>
      <c r="AE122" s="298"/>
    </row>
    <row r="123" spans="1:34" s="13" customFormat="1" ht="33.75" customHeight="1">
      <c r="A123" s="293">
        <v>11</v>
      </c>
      <c r="B123" s="40" t="s">
        <v>173</v>
      </c>
      <c r="C123" s="40"/>
      <c r="D123" s="320" t="s">
        <v>170</v>
      </c>
      <c r="E123" s="51"/>
      <c r="F123" s="51"/>
      <c r="G123" s="31"/>
      <c r="H123" s="292"/>
      <c r="I123" s="292"/>
      <c r="J123" s="292"/>
      <c r="K123" s="292"/>
      <c r="L123" s="292"/>
      <c r="M123" s="292"/>
      <c r="N123" s="292"/>
      <c r="O123" s="292"/>
      <c r="P123" s="292"/>
      <c r="Q123" s="292">
        <v>4800</v>
      </c>
      <c r="R123" s="292">
        <v>4800</v>
      </c>
      <c r="S123" s="292"/>
      <c r="T123" s="292"/>
      <c r="U123" s="292">
        <v>4800</v>
      </c>
      <c r="V123" s="292">
        <v>4800</v>
      </c>
      <c r="W123" s="292"/>
      <c r="X123" s="292"/>
      <c r="Y123" s="292"/>
      <c r="Z123" s="292"/>
      <c r="AA123" s="292">
        <v>65</v>
      </c>
      <c r="AB123" s="292">
        <v>65</v>
      </c>
      <c r="AC123" s="292"/>
      <c r="AD123" s="292"/>
      <c r="AE123" s="298"/>
    </row>
    <row r="124" spans="1:34" ht="24.75" customHeight="1">
      <c r="A124" s="288"/>
      <c r="B124" s="14"/>
      <c r="C124" s="14"/>
      <c r="D124" s="320"/>
      <c r="E124" s="290"/>
      <c r="F124" s="290"/>
      <c r="G124" s="290"/>
      <c r="H124" s="292"/>
      <c r="I124" s="292"/>
      <c r="J124" s="292"/>
      <c r="K124" s="292"/>
      <c r="L124" s="292"/>
      <c r="M124" s="292"/>
      <c r="N124" s="292"/>
      <c r="O124" s="292"/>
      <c r="P124" s="292"/>
      <c r="Q124" s="292"/>
      <c r="R124" s="292"/>
      <c r="S124" s="292"/>
      <c r="T124" s="292"/>
      <c r="U124" s="292"/>
      <c r="V124" s="292"/>
      <c r="W124" s="292"/>
      <c r="X124" s="292"/>
      <c r="Y124" s="292"/>
      <c r="Z124" s="292"/>
      <c r="AA124" s="292"/>
      <c r="AB124" s="292"/>
      <c r="AC124" s="292"/>
      <c r="AD124" s="292"/>
      <c r="AE124" s="312"/>
      <c r="AF124" s="4"/>
      <c r="AG124" s="4"/>
      <c r="AH124" s="4"/>
    </row>
    <row r="125" spans="1:34" s="79" customFormat="1" ht="30" customHeight="1">
      <c r="A125" s="305" t="s">
        <v>6</v>
      </c>
      <c r="B125" s="47" t="s">
        <v>18</v>
      </c>
      <c r="C125" s="53" t="e">
        <f>C126+#REF!</f>
        <v>#REF!</v>
      </c>
      <c r="D125" s="34"/>
      <c r="E125" s="34"/>
      <c r="F125" s="34"/>
      <c r="G125" s="302"/>
      <c r="H125" s="53" t="e">
        <f>H126+#REF!</f>
        <v>#REF!</v>
      </c>
      <c r="I125" s="53" t="e">
        <f>I126+#REF!</f>
        <v>#REF!</v>
      </c>
      <c r="J125" s="53" t="e">
        <f>J126+#REF!</f>
        <v>#REF!</v>
      </c>
      <c r="K125" s="53" t="e">
        <f>K126+#REF!</f>
        <v>#REF!</v>
      </c>
      <c r="L125" s="53" t="e">
        <f>L126+#REF!</f>
        <v>#REF!</v>
      </c>
      <c r="M125" s="53" t="e">
        <f>M126+#REF!</f>
        <v>#REF!</v>
      </c>
      <c r="N125" s="53" t="e">
        <f>N126+#REF!</f>
        <v>#REF!</v>
      </c>
      <c r="O125" s="53" t="e">
        <f>O126+#REF!</f>
        <v>#REF!</v>
      </c>
      <c r="P125" s="53" t="e">
        <f>P126+#REF!</f>
        <v>#REF!</v>
      </c>
      <c r="Q125" s="53">
        <f>Q126</f>
        <v>50184</v>
      </c>
      <c r="R125" s="53">
        <f t="shared" ref="R125:AD125" si="30">R126</f>
        <v>25361.717530990045</v>
      </c>
      <c r="S125" s="53">
        <f t="shared" si="30"/>
        <v>0</v>
      </c>
      <c r="T125" s="53">
        <f t="shared" si="30"/>
        <v>37281</v>
      </c>
      <c r="U125" s="53">
        <f t="shared" si="30"/>
        <v>50184</v>
      </c>
      <c r="V125" s="53">
        <f t="shared" si="30"/>
        <v>25361.717530990045</v>
      </c>
      <c r="W125" s="53">
        <f t="shared" si="30"/>
        <v>0</v>
      </c>
      <c r="X125" s="53">
        <f t="shared" si="30"/>
        <v>18094.717530990045</v>
      </c>
      <c r="Y125" s="53">
        <f t="shared" si="30"/>
        <v>0</v>
      </c>
      <c r="Z125" s="53">
        <f t="shared" si="30"/>
        <v>0</v>
      </c>
      <c r="AA125" s="53">
        <f t="shared" si="30"/>
        <v>6900</v>
      </c>
      <c r="AB125" s="53">
        <f t="shared" si="30"/>
        <v>6900</v>
      </c>
      <c r="AC125" s="53">
        <f t="shared" si="30"/>
        <v>0</v>
      </c>
      <c r="AD125" s="53">
        <f t="shared" si="30"/>
        <v>4749</v>
      </c>
      <c r="AE125" s="306"/>
    </row>
    <row r="126" spans="1:34" s="13" customFormat="1" ht="44.25" customHeight="1">
      <c r="A126" s="286" t="s">
        <v>19</v>
      </c>
      <c r="B126" s="22" t="s">
        <v>56</v>
      </c>
      <c r="C126" s="53" t="e">
        <f>C127+C132</f>
        <v>#REF!</v>
      </c>
      <c r="D126" s="51"/>
      <c r="E126" s="51"/>
      <c r="F126" s="51"/>
      <c r="G126" s="51"/>
      <c r="H126" s="53">
        <f t="shared" ref="H126:AD126" si="31">H127+H132</f>
        <v>39128</v>
      </c>
      <c r="I126" s="53">
        <f t="shared" si="31"/>
        <v>30933</v>
      </c>
      <c r="J126" s="53">
        <f t="shared" si="31"/>
        <v>0</v>
      </c>
      <c r="K126" s="53">
        <f t="shared" si="31"/>
        <v>0</v>
      </c>
      <c r="L126" s="53">
        <f t="shared" si="31"/>
        <v>0</v>
      </c>
      <c r="M126" s="53">
        <f t="shared" si="31"/>
        <v>19986.991000000002</v>
      </c>
      <c r="N126" s="53">
        <f t="shared" si="31"/>
        <v>13846</v>
      </c>
      <c r="O126" s="53">
        <f t="shared" si="31"/>
        <v>19986.991000000002</v>
      </c>
      <c r="P126" s="53">
        <f t="shared" si="31"/>
        <v>13846</v>
      </c>
      <c r="Q126" s="53">
        <f t="shared" si="31"/>
        <v>50184</v>
      </c>
      <c r="R126" s="53">
        <f t="shared" si="31"/>
        <v>25361.717530990045</v>
      </c>
      <c r="S126" s="53">
        <f t="shared" si="31"/>
        <v>0</v>
      </c>
      <c r="T126" s="53">
        <f t="shared" si="31"/>
        <v>37281</v>
      </c>
      <c r="U126" s="53">
        <f t="shared" si="31"/>
        <v>50184</v>
      </c>
      <c r="V126" s="53">
        <f t="shared" si="31"/>
        <v>25361.717530990045</v>
      </c>
      <c r="W126" s="53">
        <f t="shared" si="31"/>
        <v>0</v>
      </c>
      <c r="X126" s="53">
        <f t="shared" si="31"/>
        <v>18094.717530990045</v>
      </c>
      <c r="Y126" s="53">
        <f t="shared" si="31"/>
        <v>0</v>
      </c>
      <c r="Z126" s="53">
        <f t="shared" si="31"/>
        <v>0</v>
      </c>
      <c r="AA126" s="53">
        <f t="shared" si="31"/>
        <v>6900</v>
      </c>
      <c r="AB126" s="53">
        <f t="shared" si="31"/>
        <v>6900</v>
      </c>
      <c r="AC126" s="53">
        <f t="shared" si="31"/>
        <v>0</v>
      </c>
      <c r="AD126" s="53">
        <f t="shared" si="31"/>
        <v>4749</v>
      </c>
      <c r="AE126" s="287"/>
    </row>
    <row r="127" spans="1:34" s="13" customFormat="1" ht="44.25" customHeight="1">
      <c r="A127" s="307" t="s">
        <v>357</v>
      </c>
      <c r="B127" s="19" t="s">
        <v>358</v>
      </c>
      <c r="C127" s="19">
        <f>A131</f>
        <v>12</v>
      </c>
      <c r="D127" s="51"/>
      <c r="E127" s="51">
        <v>12</v>
      </c>
      <c r="F127" s="51"/>
      <c r="G127" s="51"/>
      <c r="H127" s="297">
        <f t="shared" ref="H127:AD127" si="32">SUM(H128:H131)</f>
        <v>24594</v>
      </c>
      <c r="I127" s="297">
        <f t="shared" si="32"/>
        <v>23666</v>
      </c>
      <c r="J127" s="297">
        <f t="shared" si="32"/>
        <v>0</v>
      </c>
      <c r="K127" s="297">
        <f t="shared" si="32"/>
        <v>0</v>
      </c>
      <c r="L127" s="297">
        <f t="shared" si="32"/>
        <v>0</v>
      </c>
      <c r="M127" s="297">
        <f t="shared" si="32"/>
        <v>18355.991000000002</v>
      </c>
      <c r="N127" s="297">
        <f t="shared" si="32"/>
        <v>12215</v>
      </c>
      <c r="O127" s="297">
        <f t="shared" si="32"/>
        <v>18355.991000000002</v>
      </c>
      <c r="P127" s="297">
        <f t="shared" si="32"/>
        <v>12215</v>
      </c>
      <c r="Q127" s="297">
        <f t="shared" si="32"/>
        <v>37281</v>
      </c>
      <c r="R127" s="297">
        <f t="shared" si="32"/>
        <v>18094.717530990045</v>
      </c>
      <c r="S127" s="297">
        <f t="shared" si="32"/>
        <v>0</v>
      </c>
      <c r="T127" s="297">
        <f t="shared" si="32"/>
        <v>37281</v>
      </c>
      <c r="U127" s="297">
        <f t="shared" si="32"/>
        <v>37281</v>
      </c>
      <c r="V127" s="297">
        <f t="shared" si="32"/>
        <v>18094.717530990045</v>
      </c>
      <c r="W127" s="297">
        <f t="shared" si="32"/>
        <v>0</v>
      </c>
      <c r="X127" s="297">
        <f t="shared" si="32"/>
        <v>18094.717530990045</v>
      </c>
      <c r="Y127" s="297">
        <f t="shared" si="32"/>
        <v>0</v>
      </c>
      <c r="Z127" s="297">
        <f t="shared" si="32"/>
        <v>0</v>
      </c>
      <c r="AA127" s="297">
        <f t="shared" si="32"/>
        <v>4749</v>
      </c>
      <c r="AB127" s="297">
        <f t="shared" si="32"/>
        <v>4749</v>
      </c>
      <c r="AC127" s="297">
        <f t="shared" si="32"/>
        <v>0</v>
      </c>
      <c r="AD127" s="297">
        <f t="shared" si="32"/>
        <v>4749</v>
      </c>
      <c r="AE127" s="287"/>
    </row>
    <row r="128" spans="1:34" ht="45.75" customHeight="1">
      <c r="A128" s="322">
        <v>2</v>
      </c>
      <c r="B128" s="46" t="s">
        <v>189</v>
      </c>
      <c r="C128" s="46"/>
      <c r="D128" s="290" t="s">
        <v>190</v>
      </c>
      <c r="E128" s="290"/>
      <c r="F128" s="290"/>
      <c r="G128" s="290"/>
      <c r="H128" s="292"/>
      <c r="I128" s="292"/>
      <c r="J128" s="292"/>
      <c r="K128" s="292"/>
      <c r="L128" s="292"/>
      <c r="M128" s="292"/>
      <c r="N128" s="292"/>
      <c r="O128" s="292"/>
      <c r="P128" s="292"/>
      <c r="Q128" s="292">
        <v>32532</v>
      </c>
      <c r="R128" s="292">
        <f>V128</f>
        <v>13345.717530990045</v>
      </c>
      <c r="S128" s="292"/>
      <c r="T128" s="292">
        <v>32532</v>
      </c>
      <c r="U128" s="292">
        <v>32532</v>
      </c>
      <c r="V128" s="292">
        <v>13345.717530990045</v>
      </c>
      <c r="W128" s="292"/>
      <c r="X128" s="292">
        <v>13345.717530990045</v>
      </c>
      <c r="Y128" s="292"/>
      <c r="Z128" s="292"/>
      <c r="AA128" s="292"/>
      <c r="AB128" s="292"/>
      <c r="AC128" s="292"/>
      <c r="AD128" s="292"/>
      <c r="AE128" s="290" t="s">
        <v>139</v>
      </c>
      <c r="AF128" s="4"/>
      <c r="AG128" s="4"/>
      <c r="AH128" s="4"/>
    </row>
    <row r="129" spans="1:35" s="78" customFormat="1" ht="67.5" customHeight="1">
      <c r="A129" s="288">
        <v>3</v>
      </c>
      <c r="B129" s="264" t="s">
        <v>191</v>
      </c>
      <c r="C129" s="264"/>
      <c r="D129" s="290"/>
      <c r="E129" s="290"/>
      <c r="F129" s="290"/>
      <c r="G129" s="323" t="s">
        <v>192</v>
      </c>
      <c r="H129" s="292">
        <v>7266</v>
      </c>
      <c r="I129" s="292">
        <v>7266</v>
      </c>
      <c r="J129" s="292"/>
      <c r="K129" s="292"/>
      <c r="L129" s="292"/>
      <c r="M129" s="292">
        <v>6140.991</v>
      </c>
      <c r="N129" s="292">
        <v>0</v>
      </c>
      <c r="O129" s="292">
        <v>6140.991</v>
      </c>
      <c r="P129" s="292">
        <v>0</v>
      </c>
      <c r="Q129" s="292">
        <v>0</v>
      </c>
      <c r="R129" s="292">
        <v>0</v>
      </c>
      <c r="S129" s="292"/>
      <c r="T129" s="292">
        <v>0</v>
      </c>
      <c r="U129" s="292">
        <v>0</v>
      </c>
      <c r="V129" s="292">
        <v>0</v>
      </c>
      <c r="W129" s="292"/>
      <c r="X129" s="292">
        <v>0</v>
      </c>
      <c r="Y129" s="292"/>
      <c r="Z129" s="292"/>
      <c r="AA129" s="292">
        <v>0</v>
      </c>
      <c r="AB129" s="292">
        <v>0</v>
      </c>
      <c r="AC129" s="292"/>
      <c r="AD129" s="292">
        <v>0</v>
      </c>
      <c r="AE129" s="285" t="s">
        <v>130</v>
      </c>
    </row>
    <row r="130" spans="1:35" ht="46.5" customHeight="1">
      <c r="A130" s="293">
        <v>11</v>
      </c>
      <c r="B130" s="42" t="s">
        <v>193</v>
      </c>
      <c r="C130" s="42"/>
      <c r="D130" s="290"/>
      <c r="E130" s="290"/>
      <c r="F130" s="290"/>
      <c r="G130" s="324" t="s">
        <v>194</v>
      </c>
      <c r="H130" s="292">
        <v>5328</v>
      </c>
      <c r="I130" s="292">
        <v>4400</v>
      </c>
      <c r="J130" s="292"/>
      <c r="K130" s="292"/>
      <c r="L130" s="292"/>
      <c r="M130" s="292">
        <v>4364</v>
      </c>
      <c r="N130" s="292">
        <v>4364</v>
      </c>
      <c r="O130" s="292">
        <v>4364</v>
      </c>
      <c r="P130" s="292">
        <v>4364</v>
      </c>
      <c r="Q130" s="292">
        <v>600</v>
      </c>
      <c r="R130" s="292">
        <v>600</v>
      </c>
      <c r="S130" s="292"/>
      <c r="T130" s="292">
        <v>600</v>
      </c>
      <c r="U130" s="292">
        <v>600</v>
      </c>
      <c r="V130" s="292">
        <v>600</v>
      </c>
      <c r="W130" s="292"/>
      <c r="X130" s="292">
        <v>600</v>
      </c>
      <c r="Y130" s="292"/>
      <c r="Z130" s="292"/>
      <c r="AA130" s="292">
        <v>600</v>
      </c>
      <c r="AB130" s="292">
        <v>600</v>
      </c>
      <c r="AC130" s="292"/>
      <c r="AD130" s="292">
        <v>600</v>
      </c>
      <c r="AE130" s="285" t="s">
        <v>62</v>
      </c>
      <c r="AF130" s="4"/>
      <c r="AG130" s="4"/>
      <c r="AH130" s="4"/>
    </row>
    <row r="131" spans="1:35" ht="63" customHeight="1">
      <c r="A131" s="293">
        <v>12</v>
      </c>
      <c r="B131" s="48" t="s">
        <v>195</v>
      </c>
      <c r="C131" s="48"/>
      <c r="D131" s="290"/>
      <c r="E131" s="290"/>
      <c r="F131" s="290"/>
      <c r="G131" s="291" t="s">
        <v>196</v>
      </c>
      <c r="H131" s="292">
        <v>12000</v>
      </c>
      <c r="I131" s="292">
        <f>H131</f>
        <v>12000</v>
      </c>
      <c r="J131" s="292"/>
      <c r="K131" s="292"/>
      <c r="L131" s="292"/>
      <c r="M131" s="292">
        <v>7851</v>
      </c>
      <c r="N131" s="292">
        <v>7851</v>
      </c>
      <c r="O131" s="292">
        <v>7851</v>
      </c>
      <c r="P131" s="292">
        <v>7851</v>
      </c>
      <c r="Q131" s="292">
        <v>4149</v>
      </c>
      <c r="R131" s="292">
        <v>4149</v>
      </c>
      <c r="S131" s="292"/>
      <c r="T131" s="292">
        <v>4149</v>
      </c>
      <c r="U131" s="292">
        <v>4149</v>
      </c>
      <c r="V131" s="292">
        <v>4149</v>
      </c>
      <c r="W131" s="292"/>
      <c r="X131" s="292">
        <v>4149</v>
      </c>
      <c r="Y131" s="292"/>
      <c r="Z131" s="292"/>
      <c r="AA131" s="292">
        <v>4149</v>
      </c>
      <c r="AB131" s="292">
        <v>4149</v>
      </c>
      <c r="AC131" s="292"/>
      <c r="AD131" s="292">
        <v>4149</v>
      </c>
      <c r="AE131" s="285" t="s">
        <v>197</v>
      </c>
      <c r="AF131" s="4"/>
      <c r="AG131" s="4"/>
      <c r="AH131" s="4"/>
    </row>
    <row r="132" spans="1:35" s="13" customFormat="1" ht="40.5" customHeight="1">
      <c r="A132" s="295" t="s">
        <v>359</v>
      </c>
      <c r="B132" s="19" t="s">
        <v>127</v>
      </c>
      <c r="C132" s="19" t="e">
        <f>#REF!</f>
        <v>#REF!</v>
      </c>
      <c r="D132" s="51"/>
      <c r="E132" s="51">
        <v>13</v>
      </c>
      <c r="F132" s="51"/>
      <c r="G132" s="51"/>
      <c r="H132" s="297">
        <f t="shared" ref="H132:AD132" si="33">SUM(H133:H133)</f>
        <v>14534</v>
      </c>
      <c r="I132" s="297">
        <f t="shared" si="33"/>
        <v>7267</v>
      </c>
      <c r="J132" s="297">
        <f t="shared" si="33"/>
        <v>0</v>
      </c>
      <c r="K132" s="297">
        <f t="shared" si="33"/>
        <v>0</v>
      </c>
      <c r="L132" s="297">
        <f t="shared" si="33"/>
        <v>0</v>
      </c>
      <c r="M132" s="297">
        <f t="shared" si="33"/>
        <v>1631</v>
      </c>
      <c r="N132" s="297">
        <f t="shared" si="33"/>
        <v>1631</v>
      </c>
      <c r="O132" s="297">
        <f t="shared" si="33"/>
        <v>1631</v>
      </c>
      <c r="P132" s="297">
        <f t="shared" si="33"/>
        <v>1631</v>
      </c>
      <c r="Q132" s="297">
        <f t="shared" si="33"/>
        <v>12903</v>
      </c>
      <c r="R132" s="297">
        <f t="shared" si="33"/>
        <v>7267</v>
      </c>
      <c r="S132" s="297">
        <f t="shared" si="33"/>
        <v>0</v>
      </c>
      <c r="T132" s="297">
        <f t="shared" si="33"/>
        <v>0</v>
      </c>
      <c r="U132" s="297">
        <f t="shared" si="33"/>
        <v>12903</v>
      </c>
      <c r="V132" s="297">
        <f t="shared" si="33"/>
        <v>7267</v>
      </c>
      <c r="W132" s="297">
        <f t="shared" si="33"/>
        <v>0</v>
      </c>
      <c r="X132" s="297">
        <f t="shared" si="33"/>
        <v>0</v>
      </c>
      <c r="Y132" s="297">
        <f t="shared" si="33"/>
        <v>0</v>
      </c>
      <c r="Z132" s="297">
        <f t="shared" si="33"/>
        <v>0</v>
      </c>
      <c r="AA132" s="297">
        <f t="shared" si="33"/>
        <v>2151</v>
      </c>
      <c r="AB132" s="297">
        <f t="shared" si="33"/>
        <v>2151</v>
      </c>
      <c r="AC132" s="297">
        <f t="shared" si="33"/>
        <v>0</v>
      </c>
      <c r="AD132" s="297">
        <f t="shared" si="33"/>
        <v>0</v>
      </c>
      <c r="AE132" s="287"/>
    </row>
    <row r="133" spans="1:35" ht="51" customHeight="1">
      <c r="A133" s="293">
        <v>8</v>
      </c>
      <c r="B133" s="35" t="s">
        <v>198</v>
      </c>
      <c r="C133" s="35"/>
      <c r="D133" s="290"/>
      <c r="E133" s="290"/>
      <c r="F133" s="290"/>
      <c r="G133" s="293" t="s">
        <v>199</v>
      </c>
      <c r="H133" s="292">
        <v>14534</v>
      </c>
      <c r="I133" s="292">
        <f>H133/2</f>
        <v>7267</v>
      </c>
      <c r="J133" s="292"/>
      <c r="K133" s="292"/>
      <c r="L133" s="292"/>
      <c r="M133" s="292">
        <v>1631</v>
      </c>
      <c r="N133" s="292">
        <v>1631</v>
      </c>
      <c r="O133" s="292">
        <v>1631</v>
      </c>
      <c r="P133" s="292">
        <v>1631</v>
      </c>
      <c r="Q133" s="292">
        <v>12903</v>
      </c>
      <c r="R133" s="292">
        <v>7267</v>
      </c>
      <c r="S133" s="292"/>
      <c r="T133" s="292"/>
      <c r="U133" s="292">
        <v>12903</v>
      </c>
      <c r="V133" s="292">
        <v>7267</v>
      </c>
      <c r="W133" s="292"/>
      <c r="X133" s="292"/>
      <c r="Y133" s="292"/>
      <c r="Z133" s="292"/>
      <c r="AA133" s="292">
        <v>2151</v>
      </c>
      <c r="AB133" s="292">
        <v>2151</v>
      </c>
      <c r="AC133" s="292"/>
      <c r="AD133" s="292"/>
      <c r="AE133" s="285" t="s">
        <v>162</v>
      </c>
      <c r="AF133" s="4"/>
      <c r="AG133" s="4"/>
      <c r="AH133" s="4"/>
    </row>
    <row r="134" spans="1:35" ht="30" customHeight="1">
      <c r="A134" s="305"/>
      <c r="B134" s="47" t="s">
        <v>12</v>
      </c>
      <c r="C134" s="47"/>
      <c r="D134" s="290"/>
      <c r="E134" s="290"/>
      <c r="F134" s="290"/>
      <c r="G134" s="302"/>
      <c r="H134" s="292"/>
      <c r="I134" s="292"/>
      <c r="J134" s="292"/>
      <c r="K134" s="292"/>
      <c r="L134" s="292"/>
      <c r="M134" s="292"/>
      <c r="N134" s="292"/>
      <c r="O134" s="292"/>
      <c r="P134" s="292"/>
      <c r="Q134" s="292"/>
      <c r="R134" s="292"/>
      <c r="S134" s="292"/>
      <c r="T134" s="292"/>
      <c r="U134" s="292"/>
      <c r="V134" s="292"/>
      <c r="W134" s="292"/>
      <c r="X134" s="292"/>
      <c r="Y134" s="292"/>
      <c r="Z134" s="292"/>
      <c r="AA134" s="292"/>
      <c r="AB134" s="292">
        <v>0</v>
      </c>
      <c r="AC134" s="292"/>
      <c r="AD134" s="292"/>
      <c r="AE134" s="285"/>
      <c r="AF134" s="4"/>
      <c r="AG134" s="4"/>
      <c r="AH134" s="4"/>
    </row>
    <row r="135" spans="1:35" s="13" customFormat="1" ht="30" customHeight="1">
      <c r="A135" s="325">
        <v>4</v>
      </c>
      <c r="B135" s="264" t="s">
        <v>188</v>
      </c>
      <c r="C135" s="264"/>
      <c r="D135" s="51"/>
      <c r="E135" s="51"/>
      <c r="F135" s="51"/>
      <c r="G135" s="31"/>
      <c r="H135" s="292"/>
      <c r="I135" s="292"/>
      <c r="J135" s="292"/>
      <c r="K135" s="292"/>
      <c r="L135" s="292"/>
      <c r="M135" s="292"/>
      <c r="N135" s="292"/>
      <c r="O135" s="292"/>
      <c r="P135" s="292"/>
      <c r="Q135" s="292">
        <v>17800</v>
      </c>
      <c r="R135" s="292">
        <v>17800</v>
      </c>
      <c r="S135" s="292"/>
      <c r="T135" s="292"/>
      <c r="U135" s="292">
        <v>17800</v>
      </c>
      <c r="V135" s="292">
        <v>17800</v>
      </c>
      <c r="W135" s="292"/>
      <c r="X135" s="292"/>
      <c r="Y135" s="292"/>
      <c r="Z135" s="292"/>
      <c r="AA135" s="292">
        <v>234</v>
      </c>
      <c r="AB135" s="292">
        <v>234</v>
      </c>
      <c r="AC135" s="292"/>
      <c r="AD135" s="292"/>
      <c r="AE135" s="298"/>
    </row>
    <row r="136" spans="1:35" s="6" customFormat="1" ht="45" customHeight="1">
      <c r="A136" s="312">
        <v>12</v>
      </c>
      <c r="B136" s="42" t="s">
        <v>200</v>
      </c>
      <c r="C136" s="42"/>
      <c r="D136" s="289" t="s">
        <v>190</v>
      </c>
      <c r="E136" s="34"/>
      <c r="F136" s="34"/>
      <c r="G136" s="34"/>
      <c r="H136" s="292"/>
      <c r="I136" s="292"/>
      <c r="J136" s="292"/>
      <c r="K136" s="292"/>
      <c r="L136" s="292"/>
      <c r="M136" s="292"/>
      <c r="N136" s="292"/>
      <c r="O136" s="292"/>
      <c r="P136" s="292"/>
      <c r="Q136" s="292">
        <v>10000</v>
      </c>
      <c r="R136" s="292">
        <v>10000</v>
      </c>
      <c r="S136" s="292"/>
      <c r="T136" s="292"/>
      <c r="U136" s="292">
        <v>7000</v>
      </c>
      <c r="V136" s="292">
        <v>7000</v>
      </c>
      <c r="W136" s="292"/>
      <c r="X136" s="292"/>
      <c r="Y136" s="292"/>
      <c r="Z136" s="292"/>
      <c r="AA136" s="292"/>
      <c r="AB136" s="292"/>
      <c r="AC136" s="292"/>
      <c r="AD136" s="292"/>
      <c r="AE136" s="290" t="s">
        <v>348</v>
      </c>
    </row>
    <row r="137" spans="1:35" s="79" customFormat="1" ht="30" customHeight="1">
      <c r="A137" s="283" t="s">
        <v>202</v>
      </c>
      <c r="B137" s="284" t="s">
        <v>203</v>
      </c>
      <c r="C137" s="53" t="e">
        <f>C138+C143</f>
        <v>#REF!</v>
      </c>
      <c r="D137" s="34"/>
      <c r="E137" s="34"/>
      <c r="F137" s="34"/>
      <c r="G137" s="302"/>
      <c r="H137" s="53" t="e">
        <f t="shared" ref="H137:AD137" si="34">H138+H143</f>
        <v>#REF!</v>
      </c>
      <c r="I137" s="53" t="e">
        <f t="shared" si="34"/>
        <v>#REF!</v>
      </c>
      <c r="J137" s="53" t="e">
        <f t="shared" si="34"/>
        <v>#REF!</v>
      </c>
      <c r="K137" s="53" t="e">
        <f t="shared" si="34"/>
        <v>#REF!</v>
      </c>
      <c r="L137" s="53" t="e">
        <f t="shared" si="34"/>
        <v>#REF!</v>
      </c>
      <c r="M137" s="53" t="e">
        <f t="shared" si="34"/>
        <v>#REF!</v>
      </c>
      <c r="N137" s="53" t="e">
        <f t="shared" si="34"/>
        <v>#REF!</v>
      </c>
      <c r="O137" s="53" t="e">
        <f t="shared" si="34"/>
        <v>#REF!</v>
      </c>
      <c r="P137" s="53" t="e">
        <f t="shared" si="34"/>
        <v>#REF!</v>
      </c>
      <c r="Q137" s="53">
        <f t="shared" si="34"/>
        <v>49915</v>
      </c>
      <c r="R137" s="53">
        <f t="shared" si="34"/>
        <v>35715</v>
      </c>
      <c r="S137" s="53">
        <f t="shared" si="34"/>
        <v>0</v>
      </c>
      <c r="T137" s="53">
        <f t="shared" si="34"/>
        <v>1000</v>
      </c>
      <c r="U137" s="53">
        <f t="shared" si="34"/>
        <v>45915</v>
      </c>
      <c r="V137" s="53">
        <f t="shared" si="34"/>
        <v>31715</v>
      </c>
      <c r="W137" s="53">
        <f t="shared" si="34"/>
        <v>0</v>
      </c>
      <c r="X137" s="53">
        <f t="shared" si="34"/>
        <v>1000</v>
      </c>
      <c r="Y137" s="53">
        <f t="shared" si="34"/>
        <v>5000</v>
      </c>
      <c r="Z137" s="53">
        <f t="shared" si="34"/>
        <v>0</v>
      </c>
      <c r="AA137" s="53">
        <f t="shared" si="34"/>
        <v>4208</v>
      </c>
      <c r="AB137" s="53">
        <f t="shared" si="34"/>
        <v>4208</v>
      </c>
      <c r="AC137" s="53">
        <f t="shared" si="34"/>
        <v>0</v>
      </c>
      <c r="AD137" s="53">
        <f t="shared" si="34"/>
        <v>1000</v>
      </c>
      <c r="AE137" s="306"/>
      <c r="AI137" s="79">
        <f>AA137-AE137</f>
        <v>4208</v>
      </c>
    </row>
    <row r="138" spans="1:35" s="13" customFormat="1" ht="41.25" customHeight="1">
      <c r="A138" s="286" t="s">
        <v>19</v>
      </c>
      <c r="B138" s="22" t="s">
        <v>56</v>
      </c>
      <c r="C138" s="53" t="e">
        <f>#REF!+C140</f>
        <v>#REF!</v>
      </c>
      <c r="D138" s="51"/>
      <c r="E138" s="51"/>
      <c r="F138" s="51"/>
      <c r="G138" s="51"/>
      <c r="H138" s="53" t="e">
        <f>#REF!+H140</f>
        <v>#REF!</v>
      </c>
      <c r="I138" s="53" t="e">
        <f>#REF!+I140</f>
        <v>#REF!</v>
      </c>
      <c r="J138" s="53" t="e">
        <f>#REF!+J140</f>
        <v>#REF!</v>
      </c>
      <c r="K138" s="53" t="e">
        <f>#REF!+K140</f>
        <v>#REF!</v>
      </c>
      <c r="L138" s="53" t="e">
        <f>#REF!+L140</f>
        <v>#REF!</v>
      </c>
      <c r="M138" s="53" t="e">
        <f>#REF!+M140</f>
        <v>#REF!</v>
      </c>
      <c r="N138" s="53" t="e">
        <f>#REF!+N140</f>
        <v>#REF!</v>
      </c>
      <c r="O138" s="53" t="e">
        <f>#REF!+O140</f>
        <v>#REF!</v>
      </c>
      <c r="P138" s="53" t="e">
        <f>#REF!+P140</f>
        <v>#REF!</v>
      </c>
      <c r="Q138" s="53">
        <f>+Q140</f>
        <v>19915</v>
      </c>
      <c r="R138" s="53">
        <f t="shared" ref="R138:AD138" si="35">+R140</f>
        <v>5715</v>
      </c>
      <c r="S138" s="53">
        <f t="shared" si="35"/>
        <v>0</v>
      </c>
      <c r="T138" s="53">
        <f t="shared" si="35"/>
        <v>1000</v>
      </c>
      <c r="U138" s="53">
        <f t="shared" si="35"/>
        <v>19915</v>
      </c>
      <c r="V138" s="53">
        <f t="shared" si="35"/>
        <v>5715</v>
      </c>
      <c r="W138" s="53">
        <f t="shared" si="35"/>
        <v>0</v>
      </c>
      <c r="X138" s="53">
        <f t="shared" si="35"/>
        <v>1000</v>
      </c>
      <c r="Y138" s="53">
        <f t="shared" si="35"/>
        <v>0</v>
      </c>
      <c r="Z138" s="53">
        <f t="shared" si="35"/>
        <v>0</v>
      </c>
      <c r="AA138" s="53">
        <f t="shared" si="35"/>
        <v>4000</v>
      </c>
      <c r="AB138" s="53">
        <f t="shared" si="35"/>
        <v>4000</v>
      </c>
      <c r="AC138" s="53">
        <f t="shared" si="35"/>
        <v>0</v>
      </c>
      <c r="AD138" s="53">
        <f t="shared" si="35"/>
        <v>1000</v>
      </c>
      <c r="AE138" s="287"/>
    </row>
    <row r="139" spans="1:35" ht="28.5" hidden="1" customHeight="1">
      <c r="A139" s="293"/>
      <c r="B139" s="326"/>
      <c r="C139" s="52"/>
      <c r="D139" s="290"/>
      <c r="E139" s="290"/>
      <c r="F139" s="290"/>
      <c r="G139" s="311"/>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327"/>
      <c r="AF139" s="4"/>
      <c r="AG139" s="4"/>
      <c r="AH139" s="4"/>
    </row>
    <row r="140" spans="1:35" s="13" customFormat="1" ht="61.15" customHeight="1">
      <c r="A140" s="295" t="s">
        <v>359</v>
      </c>
      <c r="B140" s="19" t="s">
        <v>127</v>
      </c>
      <c r="C140" s="51" t="e">
        <f>#REF!</f>
        <v>#REF!</v>
      </c>
      <c r="D140" s="51"/>
      <c r="E140" s="51">
        <v>4</v>
      </c>
      <c r="F140" s="51"/>
      <c r="G140" s="51"/>
      <c r="H140" s="53">
        <f t="shared" ref="H140:AD140" si="36">SUM(H141:H142)</f>
        <v>31430</v>
      </c>
      <c r="I140" s="53">
        <f t="shared" si="36"/>
        <v>22200</v>
      </c>
      <c r="J140" s="53">
        <f t="shared" si="36"/>
        <v>0</v>
      </c>
      <c r="K140" s="53">
        <f t="shared" si="36"/>
        <v>0</v>
      </c>
      <c r="L140" s="53">
        <f t="shared" si="36"/>
        <v>0</v>
      </c>
      <c r="M140" s="53">
        <f t="shared" si="36"/>
        <v>11515</v>
      </c>
      <c r="N140" s="53">
        <f t="shared" si="36"/>
        <v>2285</v>
      </c>
      <c r="O140" s="53">
        <f t="shared" si="36"/>
        <v>11515</v>
      </c>
      <c r="P140" s="53">
        <f t="shared" si="36"/>
        <v>2285</v>
      </c>
      <c r="Q140" s="53">
        <f t="shared" si="36"/>
        <v>19915</v>
      </c>
      <c r="R140" s="53">
        <f t="shared" si="36"/>
        <v>5715</v>
      </c>
      <c r="S140" s="53">
        <f t="shared" si="36"/>
        <v>0</v>
      </c>
      <c r="T140" s="53">
        <f t="shared" si="36"/>
        <v>1000</v>
      </c>
      <c r="U140" s="53">
        <f t="shared" si="36"/>
        <v>19915</v>
      </c>
      <c r="V140" s="53">
        <f t="shared" si="36"/>
        <v>5715</v>
      </c>
      <c r="W140" s="53">
        <f t="shared" si="36"/>
        <v>0</v>
      </c>
      <c r="X140" s="53">
        <f t="shared" si="36"/>
        <v>1000</v>
      </c>
      <c r="Y140" s="53">
        <f t="shared" si="36"/>
        <v>0</v>
      </c>
      <c r="Z140" s="53">
        <f t="shared" si="36"/>
        <v>0</v>
      </c>
      <c r="AA140" s="53">
        <f t="shared" si="36"/>
        <v>4000</v>
      </c>
      <c r="AB140" s="53">
        <f t="shared" si="36"/>
        <v>4000</v>
      </c>
      <c r="AC140" s="53">
        <f t="shared" si="36"/>
        <v>0</v>
      </c>
      <c r="AD140" s="53">
        <f t="shared" si="36"/>
        <v>1000</v>
      </c>
      <c r="AE140" s="287"/>
    </row>
    <row r="141" spans="1:35" ht="42.75" customHeight="1">
      <c r="A141" s="294" t="s">
        <v>107</v>
      </c>
      <c r="B141" s="35" t="s">
        <v>205</v>
      </c>
      <c r="C141" s="35"/>
      <c r="D141" s="290"/>
      <c r="E141" s="290"/>
      <c r="F141" s="290"/>
      <c r="G141" s="290" t="s">
        <v>206</v>
      </c>
      <c r="H141" s="292">
        <v>7000</v>
      </c>
      <c r="I141" s="292">
        <f>H141</f>
        <v>7000</v>
      </c>
      <c r="J141" s="292"/>
      <c r="K141" s="292"/>
      <c r="L141" s="292"/>
      <c r="M141" s="292">
        <v>2285</v>
      </c>
      <c r="N141" s="292">
        <v>2285</v>
      </c>
      <c r="O141" s="292">
        <v>2285</v>
      </c>
      <c r="P141" s="292">
        <v>2285</v>
      </c>
      <c r="Q141" s="292">
        <v>4715</v>
      </c>
      <c r="R141" s="292">
        <v>4715</v>
      </c>
      <c r="S141" s="292"/>
      <c r="T141" s="292"/>
      <c r="U141" s="292">
        <v>4715</v>
      </c>
      <c r="V141" s="292">
        <v>4715</v>
      </c>
      <c r="W141" s="292"/>
      <c r="X141" s="292"/>
      <c r="Y141" s="292"/>
      <c r="Z141" s="292"/>
      <c r="AA141" s="292">
        <v>3000</v>
      </c>
      <c r="AB141" s="292">
        <v>3000</v>
      </c>
      <c r="AC141" s="292"/>
      <c r="AD141" s="292"/>
      <c r="AE141" s="285" t="s">
        <v>207</v>
      </c>
      <c r="AF141" s="4"/>
      <c r="AG141" s="4"/>
      <c r="AH141" s="4"/>
    </row>
    <row r="142" spans="1:35" ht="30" customHeight="1">
      <c r="A142" s="294" t="s">
        <v>140</v>
      </c>
      <c r="B142" s="39" t="s">
        <v>208</v>
      </c>
      <c r="C142" s="39"/>
      <c r="D142" s="290"/>
      <c r="E142" s="290"/>
      <c r="F142" s="290"/>
      <c r="G142" s="328" t="s">
        <v>209</v>
      </c>
      <c r="H142" s="292">
        <v>24430</v>
      </c>
      <c r="I142" s="292">
        <v>15200</v>
      </c>
      <c r="J142" s="292"/>
      <c r="K142" s="292"/>
      <c r="L142" s="292"/>
      <c r="M142" s="292">
        <v>9230</v>
      </c>
      <c r="N142" s="292">
        <v>0</v>
      </c>
      <c r="O142" s="292">
        <v>9230</v>
      </c>
      <c r="P142" s="292">
        <v>0</v>
      </c>
      <c r="Q142" s="292">
        <v>15200</v>
      </c>
      <c r="R142" s="292">
        <v>1000</v>
      </c>
      <c r="S142" s="292"/>
      <c r="T142" s="292">
        <v>1000</v>
      </c>
      <c r="U142" s="292">
        <v>15200</v>
      </c>
      <c r="V142" s="292">
        <v>1000</v>
      </c>
      <c r="W142" s="292"/>
      <c r="X142" s="292">
        <v>1000</v>
      </c>
      <c r="Y142" s="292"/>
      <c r="Z142" s="292"/>
      <c r="AA142" s="292">
        <v>1000</v>
      </c>
      <c r="AB142" s="292">
        <v>1000</v>
      </c>
      <c r="AC142" s="292"/>
      <c r="AD142" s="292">
        <v>1000</v>
      </c>
      <c r="AE142" s="285" t="s">
        <v>130</v>
      </c>
      <c r="AF142" s="4"/>
      <c r="AG142" s="4"/>
      <c r="AH142" s="4"/>
    </row>
    <row r="143" spans="1:35" s="13" customFormat="1" ht="41.25" customHeight="1">
      <c r="A143" s="307" t="s">
        <v>20</v>
      </c>
      <c r="B143" s="19" t="s">
        <v>90</v>
      </c>
      <c r="C143" s="19" t="e">
        <f>#REF!</f>
        <v>#REF!</v>
      </c>
      <c r="D143" s="51" t="s">
        <v>13</v>
      </c>
      <c r="E143" s="51"/>
      <c r="F143" s="51"/>
      <c r="G143" s="51"/>
      <c r="H143" s="297">
        <f t="shared" ref="H143:AD143" si="37">SUM(H145:H146)</f>
        <v>0</v>
      </c>
      <c r="I143" s="297">
        <f t="shared" si="37"/>
        <v>0</v>
      </c>
      <c r="J143" s="297">
        <f t="shared" si="37"/>
        <v>0</v>
      </c>
      <c r="K143" s="297">
        <f t="shared" si="37"/>
        <v>0</v>
      </c>
      <c r="L143" s="297">
        <f t="shared" si="37"/>
        <v>0</v>
      </c>
      <c r="M143" s="297">
        <f t="shared" si="37"/>
        <v>0</v>
      </c>
      <c r="N143" s="297">
        <f t="shared" si="37"/>
        <v>0</v>
      </c>
      <c r="O143" s="297">
        <f t="shared" si="37"/>
        <v>0</v>
      </c>
      <c r="P143" s="297">
        <f t="shared" si="37"/>
        <v>0</v>
      </c>
      <c r="Q143" s="297">
        <f t="shared" si="37"/>
        <v>30000</v>
      </c>
      <c r="R143" s="297">
        <f t="shared" si="37"/>
        <v>30000</v>
      </c>
      <c r="S143" s="297">
        <f t="shared" si="37"/>
        <v>0</v>
      </c>
      <c r="T143" s="297">
        <f t="shared" si="37"/>
        <v>0</v>
      </c>
      <c r="U143" s="297">
        <f t="shared" si="37"/>
        <v>26000</v>
      </c>
      <c r="V143" s="297">
        <f t="shared" si="37"/>
        <v>26000</v>
      </c>
      <c r="W143" s="297">
        <f t="shared" si="37"/>
        <v>0</v>
      </c>
      <c r="X143" s="297">
        <f t="shared" si="37"/>
        <v>0</v>
      </c>
      <c r="Y143" s="297">
        <f t="shared" si="37"/>
        <v>5000</v>
      </c>
      <c r="Z143" s="297">
        <f t="shared" si="37"/>
        <v>0</v>
      </c>
      <c r="AA143" s="297">
        <f t="shared" si="37"/>
        <v>208</v>
      </c>
      <c r="AB143" s="297">
        <f t="shared" si="37"/>
        <v>208</v>
      </c>
      <c r="AC143" s="297">
        <f t="shared" si="37"/>
        <v>0</v>
      </c>
      <c r="AD143" s="297">
        <f t="shared" si="37"/>
        <v>0</v>
      </c>
      <c r="AE143" s="287"/>
    </row>
    <row r="144" spans="1:35" ht="30" customHeight="1">
      <c r="A144" s="305"/>
      <c r="B144" s="47" t="s">
        <v>103</v>
      </c>
      <c r="C144" s="47"/>
      <c r="D144" s="290"/>
      <c r="E144" s="290"/>
      <c r="F144" s="290"/>
      <c r="G144" s="302"/>
      <c r="H144" s="292"/>
      <c r="I144" s="292"/>
      <c r="J144" s="292"/>
      <c r="K144" s="292"/>
      <c r="L144" s="292"/>
      <c r="M144" s="292"/>
      <c r="N144" s="292"/>
      <c r="O144" s="292"/>
      <c r="P144" s="292"/>
      <c r="Q144" s="292"/>
      <c r="R144" s="292"/>
      <c r="S144" s="292"/>
      <c r="T144" s="292"/>
      <c r="U144" s="292"/>
      <c r="V144" s="292"/>
      <c r="W144" s="292"/>
      <c r="X144" s="292"/>
      <c r="Y144" s="292"/>
      <c r="Z144" s="292"/>
      <c r="AA144" s="292"/>
      <c r="AB144" s="292"/>
      <c r="AC144" s="292"/>
      <c r="AD144" s="292"/>
      <c r="AE144" s="285"/>
      <c r="AF144" s="4"/>
      <c r="AG144" s="4"/>
      <c r="AH144" s="4"/>
    </row>
    <row r="145" spans="1:34" s="13" customFormat="1" ht="72.75" customHeight="1">
      <c r="A145" s="293">
        <v>3</v>
      </c>
      <c r="B145" s="14" t="s">
        <v>204</v>
      </c>
      <c r="C145" s="14"/>
      <c r="D145" s="51"/>
      <c r="E145" s="51"/>
      <c r="F145" s="51"/>
      <c r="G145" s="31"/>
      <c r="H145" s="292"/>
      <c r="I145" s="292"/>
      <c r="J145" s="292"/>
      <c r="K145" s="292"/>
      <c r="L145" s="292"/>
      <c r="M145" s="292"/>
      <c r="N145" s="292"/>
      <c r="O145" s="292"/>
      <c r="P145" s="292"/>
      <c r="Q145" s="292">
        <v>20000</v>
      </c>
      <c r="R145" s="292">
        <v>20000</v>
      </c>
      <c r="S145" s="292"/>
      <c r="T145" s="292"/>
      <c r="U145" s="292">
        <v>20000</v>
      </c>
      <c r="V145" s="292">
        <f t="shared" ref="V145" si="38">U145</f>
        <v>20000</v>
      </c>
      <c r="W145" s="292"/>
      <c r="X145" s="292"/>
      <c r="Y145" s="292">
        <v>4000</v>
      </c>
      <c r="Z145" s="292"/>
      <c r="AA145" s="292">
        <v>208</v>
      </c>
      <c r="AB145" s="292">
        <v>208</v>
      </c>
      <c r="AC145" s="292"/>
      <c r="AD145" s="292"/>
      <c r="AE145" s="298"/>
    </row>
    <row r="146" spans="1:34" ht="30" customHeight="1">
      <c r="A146" s="308">
        <v>12</v>
      </c>
      <c r="B146" s="14" t="s">
        <v>211</v>
      </c>
      <c r="C146" s="14"/>
      <c r="D146" s="289" t="s">
        <v>210</v>
      </c>
      <c r="E146" s="290"/>
      <c r="F146" s="290"/>
      <c r="G146" s="290"/>
      <c r="H146" s="292"/>
      <c r="I146" s="292"/>
      <c r="J146" s="292"/>
      <c r="K146" s="292"/>
      <c r="L146" s="292"/>
      <c r="M146" s="292"/>
      <c r="N146" s="292"/>
      <c r="O146" s="292"/>
      <c r="P146" s="292"/>
      <c r="Q146" s="292">
        <v>10000</v>
      </c>
      <c r="R146" s="292">
        <v>10000</v>
      </c>
      <c r="S146" s="292"/>
      <c r="T146" s="292"/>
      <c r="U146" s="292">
        <v>6000</v>
      </c>
      <c r="V146" s="292">
        <f t="shared" ref="V146" si="39">U146</f>
        <v>6000</v>
      </c>
      <c r="W146" s="292"/>
      <c r="X146" s="292"/>
      <c r="Y146" s="292">
        <v>1000</v>
      </c>
      <c r="Z146" s="292"/>
      <c r="AA146" s="292"/>
      <c r="AB146" s="292"/>
      <c r="AC146" s="292"/>
      <c r="AD146" s="292"/>
      <c r="AE146" s="282"/>
      <c r="AF146" s="4"/>
      <c r="AG146" s="4"/>
      <c r="AH146" s="4"/>
    </row>
    <row r="147" spans="1:34" ht="28.5" customHeight="1">
      <c r="A147" s="288"/>
      <c r="B147" s="14"/>
      <c r="C147" s="14"/>
      <c r="D147" s="289"/>
      <c r="E147" s="290"/>
      <c r="F147" s="290"/>
      <c r="G147" s="290"/>
      <c r="H147" s="292"/>
      <c r="I147" s="292"/>
      <c r="J147" s="292"/>
      <c r="K147" s="292"/>
      <c r="L147" s="292"/>
      <c r="M147" s="292"/>
      <c r="N147" s="292"/>
      <c r="O147" s="292"/>
      <c r="P147" s="292"/>
      <c r="Q147" s="292"/>
      <c r="R147" s="292"/>
      <c r="S147" s="292"/>
      <c r="T147" s="292"/>
      <c r="U147" s="292"/>
      <c r="V147" s="292"/>
      <c r="W147" s="292"/>
      <c r="X147" s="292"/>
      <c r="Y147" s="292"/>
      <c r="Z147" s="292"/>
      <c r="AA147" s="292"/>
      <c r="AB147" s="292"/>
      <c r="AC147" s="292"/>
      <c r="AD147" s="292"/>
      <c r="AE147" s="282"/>
      <c r="AF147" s="4"/>
      <c r="AG147" s="4"/>
      <c r="AH147" s="4"/>
    </row>
    <row r="148" spans="1:34" s="79" customFormat="1" ht="30" customHeight="1">
      <c r="A148" s="305" t="s">
        <v>212</v>
      </c>
      <c r="B148" s="47" t="s">
        <v>16</v>
      </c>
      <c r="C148" s="53" t="e">
        <f>C149+C153</f>
        <v>#REF!</v>
      </c>
      <c r="D148" s="34"/>
      <c r="E148" s="34"/>
      <c r="F148" s="34"/>
      <c r="G148" s="302"/>
      <c r="H148" s="53" t="e">
        <f t="shared" ref="H148:AD148" si="40">H149+H153</f>
        <v>#REF!</v>
      </c>
      <c r="I148" s="53" t="e">
        <f t="shared" si="40"/>
        <v>#REF!</v>
      </c>
      <c r="J148" s="53" t="e">
        <f t="shared" si="40"/>
        <v>#REF!</v>
      </c>
      <c r="K148" s="53" t="e">
        <f t="shared" si="40"/>
        <v>#REF!</v>
      </c>
      <c r="L148" s="53" t="e">
        <f t="shared" si="40"/>
        <v>#REF!</v>
      </c>
      <c r="M148" s="53" t="e">
        <f t="shared" si="40"/>
        <v>#REF!</v>
      </c>
      <c r="N148" s="53" t="e">
        <f t="shared" si="40"/>
        <v>#REF!</v>
      </c>
      <c r="O148" s="53" t="e">
        <f t="shared" si="40"/>
        <v>#REF!</v>
      </c>
      <c r="P148" s="53" t="e">
        <f t="shared" si="40"/>
        <v>#REF!</v>
      </c>
      <c r="Q148" s="53">
        <f t="shared" si="40"/>
        <v>107709</v>
      </c>
      <c r="R148" s="53">
        <f t="shared" si="40"/>
        <v>105285.64961683383</v>
      </c>
      <c r="S148" s="53">
        <f t="shared" si="40"/>
        <v>0</v>
      </c>
      <c r="T148" s="53">
        <f t="shared" si="40"/>
        <v>9709</v>
      </c>
      <c r="U148" s="53">
        <f t="shared" si="40"/>
        <v>51709</v>
      </c>
      <c r="V148" s="53">
        <f t="shared" si="40"/>
        <v>49285.649616833827</v>
      </c>
      <c r="W148" s="53">
        <f t="shared" si="40"/>
        <v>0</v>
      </c>
      <c r="X148" s="53">
        <f t="shared" si="40"/>
        <v>7285.6496168338281</v>
      </c>
      <c r="Y148" s="53">
        <f t="shared" si="40"/>
        <v>0</v>
      </c>
      <c r="Z148" s="53">
        <f t="shared" si="40"/>
        <v>0</v>
      </c>
      <c r="AA148" s="53">
        <f t="shared" si="40"/>
        <v>5756</v>
      </c>
      <c r="AB148" s="53">
        <f t="shared" si="40"/>
        <v>5756</v>
      </c>
      <c r="AC148" s="53">
        <f t="shared" si="40"/>
        <v>0</v>
      </c>
      <c r="AD148" s="53">
        <f t="shared" si="40"/>
        <v>5600</v>
      </c>
      <c r="AE148" s="306"/>
    </row>
    <row r="149" spans="1:34" s="13" customFormat="1" ht="58.5" customHeight="1">
      <c r="A149" s="286" t="s">
        <v>215</v>
      </c>
      <c r="B149" s="22" t="s">
        <v>56</v>
      </c>
      <c r="C149" s="53" t="e">
        <f>C150+#REF!</f>
        <v>#REF!</v>
      </c>
      <c r="D149" s="51"/>
      <c r="E149" s="51"/>
      <c r="F149" s="51"/>
      <c r="G149" s="51"/>
      <c r="H149" s="53" t="e">
        <f>H150+#REF!</f>
        <v>#REF!</v>
      </c>
      <c r="I149" s="53" t="e">
        <f>I150+#REF!</f>
        <v>#REF!</v>
      </c>
      <c r="J149" s="53" t="e">
        <f>J150+#REF!</f>
        <v>#REF!</v>
      </c>
      <c r="K149" s="53" t="e">
        <f>K150+#REF!</f>
        <v>#REF!</v>
      </c>
      <c r="L149" s="53" t="e">
        <f>L150+#REF!</f>
        <v>#REF!</v>
      </c>
      <c r="M149" s="53" t="e">
        <f>M150+#REF!</f>
        <v>#REF!</v>
      </c>
      <c r="N149" s="53" t="e">
        <f>N150+#REF!</f>
        <v>#REF!</v>
      </c>
      <c r="O149" s="53" t="e">
        <f>O150+#REF!</f>
        <v>#REF!</v>
      </c>
      <c r="P149" s="53" t="e">
        <f>P150+#REF!</f>
        <v>#REF!</v>
      </c>
      <c r="Q149" s="53">
        <f>Q150</f>
        <v>9709</v>
      </c>
      <c r="R149" s="53">
        <f t="shared" ref="R149:AD149" si="41">R150</f>
        <v>7285.6496168338281</v>
      </c>
      <c r="S149" s="53">
        <f t="shared" si="41"/>
        <v>0</v>
      </c>
      <c r="T149" s="53">
        <f t="shared" si="41"/>
        <v>9709</v>
      </c>
      <c r="U149" s="53">
        <f t="shared" si="41"/>
        <v>9709</v>
      </c>
      <c r="V149" s="53">
        <f t="shared" si="41"/>
        <v>7285.6496168338281</v>
      </c>
      <c r="W149" s="53">
        <f t="shared" si="41"/>
        <v>0</v>
      </c>
      <c r="X149" s="53">
        <f t="shared" si="41"/>
        <v>7285.6496168338281</v>
      </c>
      <c r="Y149" s="53">
        <f t="shared" si="41"/>
        <v>0</v>
      </c>
      <c r="Z149" s="53">
        <f t="shared" si="41"/>
        <v>0</v>
      </c>
      <c r="AA149" s="53">
        <f t="shared" si="41"/>
        <v>5600</v>
      </c>
      <c r="AB149" s="53">
        <f t="shared" si="41"/>
        <v>5600</v>
      </c>
      <c r="AC149" s="53">
        <f t="shared" si="41"/>
        <v>0</v>
      </c>
      <c r="AD149" s="53">
        <f t="shared" si="41"/>
        <v>5600</v>
      </c>
      <c r="AE149" s="287"/>
    </row>
    <row r="150" spans="1:34" s="13" customFormat="1" ht="61.15" customHeight="1">
      <c r="A150" s="295" t="s">
        <v>357</v>
      </c>
      <c r="B150" s="19" t="s">
        <v>358</v>
      </c>
      <c r="C150" s="19" t="e">
        <f>#REF!</f>
        <v>#REF!</v>
      </c>
      <c r="D150" s="51"/>
      <c r="E150" s="51"/>
      <c r="F150" s="51"/>
      <c r="G150" s="51"/>
      <c r="H150" s="297">
        <f t="shared" ref="H150:AD150" si="42">SUM(H151:H152)</f>
        <v>14000</v>
      </c>
      <c r="I150" s="297">
        <f t="shared" si="42"/>
        <v>14000</v>
      </c>
      <c r="J150" s="297">
        <f t="shared" si="42"/>
        <v>0</v>
      </c>
      <c r="K150" s="297">
        <f t="shared" si="42"/>
        <v>0</v>
      </c>
      <c r="L150" s="297">
        <f t="shared" si="42"/>
        <v>0</v>
      </c>
      <c r="M150" s="297">
        <f t="shared" si="42"/>
        <v>8400</v>
      </c>
      <c r="N150" s="297">
        <f t="shared" si="42"/>
        <v>8400</v>
      </c>
      <c r="O150" s="297">
        <f t="shared" si="42"/>
        <v>8400</v>
      </c>
      <c r="P150" s="297">
        <f t="shared" si="42"/>
        <v>8400</v>
      </c>
      <c r="Q150" s="297">
        <f t="shared" si="42"/>
        <v>9709</v>
      </c>
      <c r="R150" s="297">
        <f t="shared" si="42"/>
        <v>7285.6496168338281</v>
      </c>
      <c r="S150" s="297">
        <f t="shared" si="42"/>
        <v>0</v>
      </c>
      <c r="T150" s="297">
        <f t="shared" si="42"/>
        <v>9709</v>
      </c>
      <c r="U150" s="297">
        <f t="shared" si="42"/>
        <v>9709</v>
      </c>
      <c r="V150" s="297">
        <f t="shared" si="42"/>
        <v>7285.6496168338281</v>
      </c>
      <c r="W150" s="297">
        <f t="shared" si="42"/>
        <v>0</v>
      </c>
      <c r="X150" s="297">
        <f t="shared" si="42"/>
        <v>7285.6496168338281</v>
      </c>
      <c r="Y150" s="297">
        <f t="shared" si="42"/>
        <v>0</v>
      </c>
      <c r="Z150" s="297">
        <f t="shared" si="42"/>
        <v>0</v>
      </c>
      <c r="AA150" s="297">
        <f t="shared" si="42"/>
        <v>5600</v>
      </c>
      <c r="AB150" s="297">
        <f t="shared" si="42"/>
        <v>5600</v>
      </c>
      <c r="AC150" s="297">
        <f t="shared" si="42"/>
        <v>0</v>
      </c>
      <c r="AD150" s="297">
        <f t="shared" si="42"/>
        <v>5600</v>
      </c>
      <c r="AE150" s="287"/>
    </row>
    <row r="151" spans="1:34" s="41" customFormat="1" ht="48" customHeight="1">
      <c r="A151" s="294">
        <v>2</v>
      </c>
      <c r="B151" s="46" t="s">
        <v>216</v>
      </c>
      <c r="C151" s="46"/>
      <c r="D151" s="296" t="s">
        <v>207</v>
      </c>
      <c r="E151" s="296"/>
      <c r="F151" s="296"/>
      <c r="G151" s="296"/>
      <c r="H151" s="292"/>
      <c r="I151" s="292"/>
      <c r="J151" s="292"/>
      <c r="K151" s="292"/>
      <c r="L151" s="292"/>
      <c r="M151" s="292"/>
      <c r="N151" s="292"/>
      <c r="O151" s="292"/>
      <c r="P151" s="292"/>
      <c r="Q151" s="292">
        <v>4109</v>
      </c>
      <c r="R151" s="292">
        <v>1685.6496168338281</v>
      </c>
      <c r="S151" s="292"/>
      <c r="T151" s="292">
        <v>4109</v>
      </c>
      <c r="U151" s="292">
        <v>4109</v>
      </c>
      <c r="V151" s="292">
        <v>1685.6496168338281</v>
      </c>
      <c r="W151" s="292"/>
      <c r="X151" s="292">
        <v>1685.6496168338281</v>
      </c>
      <c r="Y151" s="292"/>
      <c r="Z151" s="292"/>
      <c r="AA151" s="292"/>
      <c r="AB151" s="292"/>
      <c r="AC151" s="292"/>
      <c r="AD151" s="292"/>
      <c r="AE151" s="285" t="s">
        <v>139</v>
      </c>
    </row>
    <row r="152" spans="1:34" ht="50.25" customHeight="1">
      <c r="A152" s="293">
        <v>4</v>
      </c>
      <c r="B152" s="40" t="s">
        <v>217</v>
      </c>
      <c r="C152" s="40"/>
      <c r="D152" s="290"/>
      <c r="E152" s="290"/>
      <c r="F152" s="290"/>
      <c r="G152" s="291" t="s">
        <v>218</v>
      </c>
      <c r="H152" s="292">
        <v>14000</v>
      </c>
      <c r="I152" s="292">
        <f>H152</f>
        <v>14000</v>
      </c>
      <c r="J152" s="292"/>
      <c r="K152" s="292"/>
      <c r="L152" s="292"/>
      <c r="M152" s="292">
        <v>8400</v>
      </c>
      <c r="N152" s="292">
        <v>8400</v>
      </c>
      <c r="O152" s="292">
        <v>8400</v>
      </c>
      <c r="P152" s="292">
        <v>8400</v>
      </c>
      <c r="Q152" s="292">
        <v>5600</v>
      </c>
      <c r="R152" s="292">
        <v>5600</v>
      </c>
      <c r="S152" s="292"/>
      <c r="T152" s="292">
        <v>5600</v>
      </c>
      <c r="U152" s="292">
        <v>5600</v>
      </c>
      <c r="V152" s="292">
        <v>5600</v>
      </c>
      <c r="W152" s="292"/>
      <c r="X152" s="292">
        <v>5600</v>
      </c>
      <c r="Y152" s="292"/>
      <c r="Z152" s="292"/>
      <c r="AA152" s="292">
        <v>5600</v>
      </c>
      <c r="AB152" s="292">
        <v>5600</v>
      </c>
      <c r="AC152" s="292"/>
      <c r="AD152" s="292">
        <v>5600</v>
      </c>
      <c r="AE152" s="285" t="s">
        <v>62</v>
      </c>
      <c r="AF152" s="4"/>
      <c r="AG152" s="4"/>
      <c r="AH152" s="4"/>
    </row>
    <row r="153" spans="1:34" s="13" customFormat="1" ht="38.25" customHeight="1">
      <c r="A153" s="286" t="s">
        <v>20</v>
      </c>
      <c r="B153" s="22" t="s">
        <v>90</v>
      </c>
      <c r="C153" s="22" t="e">
        <f>#REF!</f>
        <v>#REF!</v>
      </c>
      <c r="D153" s="51"/>
      <c r="E153" s="51">
        <v>14</v>
      </c>
      <c r="F153" s="51"/>
      <c r="G153" s="51"/>
      <c r="H153" s="53">
        <f t="shared" ref="H153:AD153" si="43">SUM(H154:H159)</f>
        <v>0</v>
      </c>
      <c r="I153" s="53">
        <f t="shared" si="43"/>
        <v>0</v>
      </c>
      <c r="J153" s="53">
        <f t="shared" si="43"/>
        <v>0</v>
      </c>
      <c r="K153" s="53">
        <f t="shared" si="43"/>
        <v>0</v>
      </c>
      <c r="L153" s="53">
        <f t="shared" si="43"/>
        <v>0</v>
      </c>
      <c r="M153" s="53">
        <f t="shared" si="43"/>
        <v>0</v>
      </c>
      <c r="N153" s="53">
        <f t="shared" si="43"/>
        <v>0</v>
      </c>
      <c r="O153" s="53">
        <f t="shared" si="43"/>
        <v>0</v>
      </c>
      <c r="P153" s="53">
        <f t="shared" si="43"/>
        <v>0</v>
      </c>
      <c r="Q153" s="53">
        <f t="shared" si="43"/>
        <v>98000</v>
      </c>
      <c r="R153" s="53">
        <f t="shared" si="43"/>
        <v>98000</v>
      </c>
      <c r="S153" s="53">
        <f t="shared" si="43"/>
        <v>0</v>
      </c>
      <c r="T153" s="53">
        <f t="shared" si="43"/>
        <v>0</v>
      </c>
      <c r="U153" s="53">
        <f t="shared" si="43"/>
        <v>42000</v>
      </c>
      <c r="V153" s="53">
        <f t="shared" si="43"/>
        <v>42000</v>
      </c>
      <c r="W153" s="53">
        <f t="shared" si="43"/>
        <v>0</v>
      </c>
      <c r="X153" s="53">
        <f t="shared" si="43"/>
        <v>0</v>
      </c>
      <c r="Y153" s="53">
        <f t="shared" si="43"/>
        <v>0</v>
      </c>
      <c r="Z153" s="53">
        <f t="shared" si="43"/>
        <v>0</v>
      </c>
      <c r="AA153" s="53">
        <f t="shared" si="43"/>
        <v>156</v>
      </c>
      <c r="AB153" s="53">
        <f t="shared" si="43"/>
        <v>156</v>
      </c>
      <c r="AC153" s="53">
        <f t="shared" si="43"/>
        <v>0</v>
      </c>
      <c r="AD153" s="53">
        <f t="shared" si="43"/>
        <v>0</v>
      </c>
      <c r="AE153" s="298"/>
    </row>
    <row r="154" spans="1:34" ht="30" customHeight="1">
      <c r="A154" s="305"/>
      <c r="B154" s="47" t="s">
        <v>12</v>
      </c>
      <c r="C154" s="47"/>
      <c r="D154" s="290"/>
      <c r="E154" s="290"/>
      <c r="F154" s="290"/>
      <c r="G154" s="302"/>
      <c r="H154" s="292"/>
      <c r="I154" s="292"/>
      <c r="J154" s="292"/>
      <c r="K154" s="292"/>
      <c r="L154" s="292"/>
      <c r="M154" s="292"/>
      <c r="N154" s="292"/>
      <c r="O154" s="292"/>
      <c r="P154" s="292"/>
      <c r="Q154" s="292"/>
      <c r="R154" s="292"/>
      <c r="S154" s="292"/>
      <c r="T154" s="292"/>
      <c r="U154" s="292"/>
      <c r="V154" s="292"/>
      <c r="W154" s="292"/>
      <c r="X154" s="292"/>
      <c r="Y154" s="292"/>
      <c r="Z154" s="292"/>
      <c r="AA154" s="292"/>
      <c r="AB154" s="292"/>
      <c r="AC154" s="292"/>
      <c r="AD154" s="292"/>
      <c r="AE154" s="285"/>
      <c r="AF154" s="4"/>
      <c r="AG154" s="4"/>
      <c r="AH154" s="4"/>
    </row>
    <row r="155" spans="1:34" s="13" customFormat="1" ht="30" customHeight="1">
      <c r="A155" s="288">
        <v>1</v>
      </c>
      <c r="B155" s="20" t="s">
        <v>213</v>
      </c>
      <c r="C155" s="20"/>
      <c r="D155" s="51"/>
      <c r="E155" s="51"/>
      <c r="F155" s="51"/>
      <c r="G155" s="291"/>
      <c r="H155" s="292"/>
      <c r="I155" s="292"/>
      <c r="J155" s="292"/>
      <c r="K155" s="292"/>
      <c r="L155" s="292"/>
      <c r="M155" s="292"/>
      <c r="N155" s="292"/>
      <c r="O155" s="292"/>
      <c r="P155" s="292"/>
      <c r="Q155" s="292">
        <v>8000</v>
      </c>
      <c r="R155" s="292">
        <f>Q155</f>
        <v>8000</v>
      </c>
      <c r="S155" s="292"/>
      <c r="T155" s="292"/>
      <c r="U155" s="292">
        <v>8000</v>
      </c>
      <c r="V155" s="292">
        <f t="shared" ref="V155:V156" si="44">U155</f>
        <v>8000</v>
      </c>
      <c r="W155" s="292"/>
      <c r="X155" s="292"/>
      <c r="Y155" s="292"/>
      <c r="Z155" s="292"/>
      <c r="AA155" s="292">
        <v>104</v>
      </c>
      <c r="AB155" s="292">
        <v>104</v>
      </c>
      <c r="AC155" s="292"/>
      <c r="AD155" s="292"/>
      <c r="AE155" s="298"/>
    </row>
    <row r="156" spans="1:34" s="13" customFormat="1" ht="48" customHeight="1">
      <c r="A156" s="308">
        <v>6</v>
      </c>
      <c r="B156" s="21" t="s">
        <v>214</v>
      </c>
      <c r="C156" s="21"/>
      <c r="D156" s="51"/>
      <c r="E156" s="51"/>
      <c r="F156" s="51"/>
      <c r="G156" s="291"/>
      <c r="H156" s="292"/>
      <c r="I156" s="292"/>
      <c r="J156" s="292"/>
      <c r="K156" s="292"/>
      <c r="L156" s="292"/>
      <c r="M156" s="292"/>
      <c r="N156" s="292"/>
      <c r="O156" s="292"/>
      <c r="P156" s="292"/>
      <c r="Q156" s="292">
        <v>20000</v>
      </c>
      <c r="R156" s="292">
        <v>20000</v>
      </c>
      <c r="S156" s="292"/>
      <c r="T156" s="292"/>
      <c r="U156" s="292">
        <v>4000</v>
      </c>
      <c r="V156" s="292">
        <f t="shared" si="44"/>
        <v>4000</v>
      </c>
      <c r="W156" s="292"/>
      <c r="X156" s="292"/>
      <c r="Y156" s="292"/>
      <c r="Z156" s="292"/>
      <c r="AA156" s="292">
        <v>52</v>
      </c>
      <c r="AB156" s="292">
        <v>52</v>
      </c>
      <c r="AC156" s="292"/>
      <c r="AD156" s="292"/>
      <c r="AE156" s="298"/>
    </row>
    <row r="157" spans="1:34" s="6" customFormat="1" ht="36" customHeight="1">
      <c r="A157" s="312">
        <v>8</v>
      </c>
      <c r="B157" s="20" t="s">
        <v>219</v>
      </c>
      <c r="C157" s="20"/>
      <c r="D157" s="289" t="s">
        <v>207</v>
      </c>
      <c r="E157" s="34"/>
      <c r="F157" s="34"/>
      <c r="G157" s="34"/>
      <c r="H157" s="292"/>
      <c r="I157" s="292"/>
      <c r="J157" s="292"/>
      <c r="K157" s="292"/>
      <c r="L157" s="292"/>
      <c r="M157" s="292"/>
      <c r="N157" s="292"/>
      <c r="O157" s="292"/>
      <c r="P157" s="292"/>
      <c r="Q157" s="292">
        <v>55000</v>
      </c>
      <c r="R157" s="292">
        <v>55000</v>
      </c>
      <c r="S157" s="292"/>
      <c r="T157" s="292"/>
      <c r="U157" s="292">
        <v>25000</v>
      </c>
      <c r="V157" s="292">
        <v>25000</v>
      </c>
      <c r="W157" s="292"/>
      <c r="X157" s="292"/>
      <c r="Y157" s="292"/>
      <c r="Z157" s="292"/>
      <c r="AA157" s="292"/>
      <c r="AB157" s="292"/>
      <c r="AC157" s="292"/>
      <c r="AD157" s="292"/>
      <c r="AE157" s="282"/>
    </row>
    <row r="158" spans="1:34" s="156" customFormat="1" ht="36" customHeight="1">
      <c r="A158" s="312">
        <v>9</v>
      </c>
      <c r="B158" s="20" t="s">
        <v>220</v>
      </c>
      <c r="C158" s="20"/>
      <c r="D158" s="289" t="s">
        <v>207</v>
      </c>
      <c r="E158" s="34"/>
      <c r="F158" s="34"/>
      <c r="G158" s="34"/>
      <c r="H158" s="292"/>
      <c r="I158" s="292"/>
      <c r="J158" s="292"/>
      <c r="K158" s="292"/>
      <c r="L158" s="292"/>
      <c r="M158" s="292"/>
      <c r="N158" s="292"/>
      <c r="O158" s="292"/>
      <c r="P158" s="292"/>
      <c r="Q158" s="292">
        <v>0</v>
      </c>
      <c r="R158" s="292">
        <v>0</v>
      </c>
      <c r="S158" s="292"/>
      <c r="T158" s="292"/>
      <c r="U158" s="292">
        <v>0</v>
      </c>
      <c r="V158" s="292">
        <v>0</v>
      </c>
      <c r="W158" s="292"/>
      <c r="X158" s="292"/>
      <c r="Y158" s="292"/>
      <c r="Z158" s="292"/>
      <c r="AA158" s="292"/>
      <c r="AB158" s="292"/>
      <c r="AC158" s="292"/>
      <c r="AD158" s="292"/>
      <c r="AE158" s="282"/>
    </row>
    <row r="159" spans="1:34" s="6" customFormat="1" ht="36" customHeight="1">
      <c r="A159" s="319">
        <v>10</v>
      </c>
      <c r="B159" s="20" t="s">
        <v>221</v>
      </c>
      <c r="C159" s="20"/>
      <c r="D159" s="289" t="s">
        <v>207</v>
      </c>
      <c r="E159" s="34"/>
      <c r="F159" s="34"/>
      <c r="G159" s="34"/>
      <c r="H159" s="292"/>
      <c r="I159" s="292"/>
      <c r="J159" s="292"/>
      <c r="K159" s="292"/>
      <c r="L159" s="292"/>
      <c r="M159" s="292"/>
      <c r="N159" s="292"/>
      <c r="O159" s="292"/>
      <c r="P159" s="292"/>
      <c r="Q159" s="292">
        <v>15000</v>
      </c>
      <c r="R159" s="292">
        <v>15000</v>
      </c>
      <c r="S159" s="292"/>
      <c r="T159" s="292"/>
      <c r="U159" s="292">
        <v>5000</v>
      </c>
      <c r="V159" s="292">
        <v>5000</v>
      </c>
      <c r="W159" s="292"/>
      <c r="X159" s="292"/>
      <c r="Y159" s="292"/>
      <c r="Z159" s="292"/>
      <c r="AA159" s="292"/>
      <c r="AB159" s="292"/>
      <c r="AC159" s="292"/>
      <c r="AD159" s="292"/>
      <c r="AE159" s="282"/>
    </row>
    <row r="160" spans="1:34" s="79" customFormat="1" ht="30" customHeight="1">
      <c r="A160" s="305" t="s">
        <v>223</v>
      </c>
      <c r="B160" s="47" t="s">
        <v>17</v>
      </c>
      <c r="C160" s="53" t="e">
        <f>C161+C167</f>
        <v>#REF!</v>
      </c>
      <c r="D160" s="34"/>
      <c r="E160" s="34"/>
      <c r="F160" s="34"/>
      <c r="G160" s="314"/>
      <c r="H160" s="53">
        <f t="shared" ref="H160:AD160" si="45">H161+H167</f>
        <v>132109</v>
      </c>
      <c r="I160" s="53">
        <f t="shared" si="45"/>
        <v>65452.2</v>
      </c>
      <c r="J160" s="53">
        <f t="shared" si="45"/>
        <v>0</v>
      </c>
      <c r="K160" s="53">
        <f t="shared" si="45"/>
        <v>0</v>
      </c>
      <c r="L160" s="53">
        <f t="shared" si="45"/>
        <v>0</v>
      </c>
      <c r="M160" s="53">
        <f t="shared" si="45"/>
        <v>57940</v>
      </c>
      <c r="N160" s="53">
        <f t="shared" si="45"/>
        <v>33860</v>
      </c>
      <c r="O160" s="53">
        <f t="shared" si="45"/>
        <v>57940</v>
      </c>
      <c r="P160" s="53">
        <f t="shared" si="45"/>
        <v>33860</v>
      </c>
      <c r="Q160" s="53">
        <f t="shared" si="45"/>
        <v>168172</v>
      </c>
      <c r="R160" s="53">
        <f t="shared" si="45"/>
        <v>157529.20000000001</v>
      </c>
      <c r="S160" s="53">
        <f t="shared" si="45"/>
        <v>2140</v>
      </c>
      <c r="T160" s="53">
        <f t="shared" si="45"/>
        <v>20860</v>
      </c>
      <c r="U160" s="53">
        <f t="shared" si="45"/>
        <v>160753</v>
      </c>
      <c r="V160" s="53">
        <f t="shared" si="45"/>
        <v>150110.20000000001</v>
      </c>
      <c r="W160" s="53">
        <f t="shared" si="45"/>
        <v>2140</v>
      </c>
      <c r="X160" s="53">
        <f t="shared" si="45"/>
        <v>20860</v>
      </c>
      <c r="Y160" s="53">
        <f t="shared" si="45"/>
        <v>37581</v>
      </c>
      <c r="Z160" s="53">
        <f t="shared" si="45"/>
        <v>0</v>
      </c>
      <c r="AA160" s="53">
        <f t="shared" si="45"/>
        <v>24303</v>
      </c>
      <c r="AB160" s="53">
        <f t="shared" si="45"/>
        <v>24303</v>
      </c>
      <c r="AC160" s="53">
        <f t="shared" si="45"/>
        <v>2140</v>
      </c>
      <c r="AD160" s="53">
        <f t="shared" si="45"/>
        <v>15860</v>
      </c>
      <c r="AE160" s="306"/>
    </row>
    <row r="161" spans="1:34" s="13" customFormat="1" ht="47.25" customHeight="1">
      <c r="A161" s="286" t="s">
        <v>19</v>
      </c>
      <c r="B161" s="22" t="s">
        <v>56</v>
      </c>
      <c r="C161" s="53" t="e">
        <f>C162+C164</f>
        <v>#REF!</v>
      </c>
      <c r="D161" s="51"/>
      <c r="E161" s="51"/>
      <c r="F161" s="51"/>
      <c r="G161" s="51"/>
      <c r="H161" s="53">
        <f t="shared" ref="H161:AD161" si="46">H162+H164</f>
        <v>119187</v>
      </c>
      <c r="I161" s="53">
        <f t="shared" si="46"/>
        <v>52530.2</v>
      </c>
      <c r="J161" s="53">
        <f t="shared" si="46"/>
        <v>0</v>
      </c>
      <c r="K161" s="53">
        <f t="shared" si="46"/>
        <v>0</v>
      </c>
      <c r="L161" s="53">
        <f t="shared" si="46"/>
        <v>0</v>
      </c>
      <c r="M161" s="53">
        <f t="shared" si="46"/>
        <v>57940</v>
      </c>
      <c r="N161" s="53">
        <f t="shared" si="46"/>
        <v>33860</v>
      </c>
      <c r="O161" s="53">
        <f t="shared" si="46"/>
        <v>57940</v>
      </c>
      <c r="P161" s="53">
        <f t="shared" si="46"/>
        <v>33860</v>
      </c>
      <c r="Q161" s="53">
        <f t="shared" si="46"/>
        <v>37950</v>
      </c>
      <c r="R161" s="53">
        <f t="shared" si="46"/>
        <v>27307.200000000001</v>
      </c>
      <c r="S161" s="53">
        <f t="shared" si="46"/>
        <v>2140</v>
      </c>
      <c r="T161" s="53">
        <f t="shared" si="46"/>
        <v>20860</v>
      </c>
      <c r="U161" s="53">
        <f t="shared" si="46"/>
        <v>37950</v>
      </c>
      <c r="V161" s="53">
        <f t="shared" si="46"/>
        <v>27307.200000000001</v>
      </c>
      <c r="W161" s="53">
        <f t="shared" si="46"/>
        <v>2140</v>
      </c>
      <c r="X161" s="53">
        <f t="shared" si="46"/>
        <v>20860</v>
      </c>
      <c r="Y161" s="53">
        <f t="shared" si="46"/>
        <v>0</v>
      </c>
      <c r="Z161" s="53">
        <f t="shared" si="46"/>
        <v>0</v>
      </c>
      <c r="AA161" s="53">
        <f t="shared" si="46"/>
        <v>19500</v>
      </c>
      <c r="AB161" s="53">
        <f t="shared" si="46"/>
        <v>19500</v>
      </c>
      <c r="AC161" s="53">
        <f t="shared" si="46"/>
        <v>2140</v>
      </c>
      <c r="AD161" s="53">
        <f t="shared" si="46"/>
        <v>15860</v>
      </c>
      <c r="AE161" s="287"/>
    </row>
    <row r="162" spans="1:34" s="13" customFormat="1" ht="39.75" customHeight="1">
      <c r="A162" s="295" t="s">
        <v>357</v>
      </c>
      <c r="B162" s="19" t="s">
        <v>358</v>
      </c>
      <c r="C162" s="19" t="e">
        <f>#REF!</f>
        <v>#REF!</v>
      </c>
      <c r="D162" s="51"/>
      <c r="E162" s="51">
        <v>3</v>
      </c>
      <c r="F162" s="51"/>
      <c r="G162" s="51"/>
      <c r="H162" s="297">
        <f t="shared" ref="H162:AD162" si="47">SUM(H163:H163)</f>
        <v>92137</v>
      </c>
      <c r="I162" s="297">
        <f t="shared" si="47"/>
        <v>42137</v>
      </c>
      <c r="J162" s="297">
        <f t="shared" si="47"/>
        <v>0</v>
      </c>
      <c r="K162" s="297">
        <f t="shared" si="47"/>
        <v>0</v>
      </c>
      <c r="L162" s="297">
        <f t="shared" si="47"/>
        <v>0</v>
      </c>
      <c r="M162" s="297">
        <f t="shared" si="47"/>
        <v>57940</v>
      </c>
      <c r="N162" s="297">
        <f t="shared" si="47"/>
        <v>33860</v>
      </c>
      <c r="O162" s="297">
        <f t="shared" si="47"/>
        <v>57940</v>
      </c>
      <c r="P162" s="297">
        <f t="shared" si="47"/>
        <v>33860</v>
      </c>
      <c r="Q162" s="297">
        <f t="shared" si="47"/>
        <v>23000</v>
      </c>
      <c r="R162" s="297">
        <f t="shared" si="47"/>
        <v>23000</v>
      </c>
      <c r="S162" s="297">
        <f t="shared" si="47"/>
        <v>2140</v>
      </c>
      <c r="T162" s="297">
        <f t="shared" si="47"/>
        <v>20860</v>
      </c>
      <c r="U162" s="297">
        <f t="shared" si="47"/>
        <v>23000</v>
      </c>
      <c r="V162" s="297">
        <f t="shared" si="47"/>
        <v>23000</v>
      </c>
      <c r="W162" s="297">
        <f t="shared" si="47"/>
        <v>2140</v>
      </c>
      <c r="X162" s="297">
        <f t="shared" si="47"/>
        <v>20860</v>
      </c>
      <c r="Y162" s="297">
        <f t="shared" si="47"/>
        <v>0</v>
      </c>
      <c r="Z162" s="297">
        <f t="shared" si="47"/>
        <v>0</v>
      </c>
      <c r="AA162" s="297">
        <f t="shared" si="47"/>
        <v>18000</v>
      </c>
      <c r="AB162" s="297">
        <f t="shared" si="47"/>
        <v>18000</v>
      </c>
      <c r="AC162" s="297">
        <f t="shared" si="47"/>
        <v>2140</v>
      </c>
      <c r="AD162" s="297">
        <f t="shared" si="47"/>
        <v>15860</v>
      </c>
      <c r="AE162" s="287"/>
    </row>
    <row r="163" spans="1:34" ht="69.75" customHeight="1">
      <c r="A163" s="293">
        <v>2</v>
      </c>
      <c r="B163" s="40" t="s">
        <v>228</v>
      </c>
      <c r="C163" s="40"/>
      <c r="D163" s="290"/>
      <c r="E163" s="290"/>
      <c r="F163" s="290"/>
      <c r="G163" s="321" t="s">
        <v>229</v>
      </c>
      <c r="H163" s="292">
        <v>92137</v>
      </c>
      <c r="I163" s="292">
        <f>H163-50000</f>
        <v>42137</v>
      </c>
      <c r="J163" s="292"/>
      <c r="K163" s="292"/>
      <c r="L163" s="292"/>
      <c r="M163" s="292">
        <v>57940</v>
      </c>
      <c r="N163" s="292">
        <v>33860</v>
      </c>
      <c r="O163" s="292">
        <v>57940</v>
      </c>
      <c r="P163" s="292">
        <v>33860</v>
      </c>
      <c r="Q163" s="292">
        <v>23000</v>
      </c>
      <c r="R163" s="292">
        <v>23000</v>
      </c>
      <c r="S163" s="292">
        <v>2140</v>
      </c>
      <c r="T163" s="292">
        <f>23000-2140</f>
        <v>20860</v>
      </c>
      <c r="U163" s="292">
        <v>23000</v>
      </c>
      <c r="V163" s="292">
        <v>23000</v>
      </c>
      <c r="W163" s="292">
        <v>2140</v>
      </c>
      <c r="X163" s="292">
        <f>23000-2140</f>
        <v>20860</v>
      </c>
      <c r="Y163" s="292"/>
      <c r="Z163" s="292"/>
      <c r="AA163" s="292">
        <v>18000</v>
      </c>
      <c r="AB163" s="292">
        <v>18000</v>
      </c>
      <c r="AC163" s="292">
        <v>2140</v>
      </c>
      <c r="AD163" s="292">
        <f>18000-2140</f>
        <v>15860</v>
      </c>
      <c r="AE163" s="285" t="s">
        <v>230</v>
      </c>
      <c r="AF163" s="4"/>
      <c r="AG163" s="4"/>
      <c r="AH163" s="4"/>
    </row>
    <row r="164" spans="1:34" s="13" customFormat="1" ht="39">
      <c r="A164" s="295" t="s">
        <v>359</v>
      </c>
      <c r="B164" s="19" t="s">
        <v>127</v>
      </c>
      <c r="C164" s="19">
        <f>A166</f>
        <v>7</v>
      </c>
      <c r="D164" s="51"/>
      <c r="E164" s="51">
        <v>7</v>
      </c>
      <c r="F164" s="51"/>
      <c r="G164" s="51"/>
      <c r="H164" s="297">
        <f t="shared" ref="H164:AD164" si="48">SUM(H165:H166)</f>
        <v>27050</v>
      </c>
      <c r="I164" s="297">
        <f t="shared" si="48"/>
        <v>10393.200000000001</v>
      </c>
      <c r="J164" s="297">
        <f t="shared" si="48"/>
        <v>0</v>
      </c>
      <c r="K164" s="297">
        <f t="shared" si="48"/>
        <v>0</v>
      </c>
      <c r="L164" s="297">
        <f t="shared" si="48"/>
        <v>0</v>
      </c>
      <c r="M164" s="297">
        <f t="shared" si="48"/>
        <v>0</v>
      </c>
      <c r="N164" s="297">
        <f t="shared" si="48"/>
        <v>0</v>
      </c>
      <c r="O164" s="297">
        <f t="shared" si="48"/>
        <v>0</v>
      </c>
      <c r="P164" s="297">
        <f t="shared" si="48"/>
        <v>0</v>
      </c>
      <c r="Q164" s="297">
        <f t="shared" si="48"/>
        <v>14950</v>
      </c>
      <c r="R164" s="297">
        <f t="shared" si="48"/>
        <v>4307.2000000000007</v>
      </c>
      <c r="S164" s="297">
        <f t="shared" si="48"/>
        <v>0</v>
      </c>
      <c r="T164" s="297">
        <f t="shared" si="48"/>
        <v>0</v>
      </c>
      <c r="U164" s="297">
        <f t="shared" si="48"/>
        <v>14950</v>
      </c>
      <c r="V164" s="297">
        <f t="shared" si="48"/>
        <v>4307.2000000000007</v>
      </c>
      <c r="W164" s="297">
        <f t="shared" si="48"/>
        <v>0</v>
      </c>
      <c r="X164" s="297">
        <f t="shared" si="48"/>
        <v>0</v>
      </c>
      <c r="Y164" s="297">
        <f t="shared" si="48"/>
        <v>0</v>
      </c>
      <c r="Z164" s="297">
        <f t="shared" si="48"/>
        <v>0</v>
      </c>
      <c r="AA164" s="297">
        <f t="shared" si="48"/>
        <v>1500</v>
      </c>
      <c r="AB164" s="297">
        <f t="shared" si="48"/>
        <v>1500</v>
      </c>
      <c r="AC164" s="297">
        <f t="shared" si="48"/>
        <v>0</v>
      </c>
      <c r="AD164" s="297">
        <f t="shared" si="48"/>
        <v>0</v>
      </c>
      <c r="AE164" s="287"/>
    </row>
    <row r="165" spans="1:34" s="78" customFormat="1" ht="56.25">
      <c r="A165" s="288">
        <v>6</v>
      </c>
      <c r="B165" s="264" t="s">
        <v>370</v>
      </c>
      <c r="C165" s="264"/>
      <c r="D165" s="290" t="s">
        <v>371</v>
      </c>
      <c r="E165" s="290"/>
      <c r="F165" s="290" t="s">
        <v>373</v>
      </c>
      <c r="G165" s="323" t="s">
        <v>372</v>
      </c>
      <c r="H165" s="292">
        <v>12100</v>
      </c>
      <c r="I165" s="292">
        <v>6086</v>
      </c>
      <c r="J165" s="292"/>
      <c r="K165" s="292"/>
      <c r="L165" s="292"/>
      <c r="M165" s="292"/>
      <c r="N165" s="292"/>
      <c r="O165" s="292"/>
      <c r="P165" s="292"/>
      <c r="Q165" s="292">
        <v>0</v>
      </c>
      <c r="R165" s="292">
        <v>0</v>
      </c>
      <c r="S165" s="292">
        <v>0</v>
      </c>
      <c r="T165" s="292">
        <v>0</v>
      </c>
      <c r="U165" s="292">
        <v>0</v>
      </c>
      <c r="V165" s="292">
        <v>0</v>
      </c>
      <c r="W165" s="292">
        <v>0</v>
      </c>
      <c r="X165" s="292">
        <v>0</v>
      </c>
      <c r="Y165" s="292">
        <v>0</v>
      </c>
      <c r="Z165" s="292">
        <v>0</v>
      </c>
      <c r="AA165" s="292">
        <v>0</v>
      </c>
      <c r="AB165" s="292">
        <v>0</v>
      </c>
      <c r="AC165" s="292"/>
      <c r="AD165" s="292"/>
      <c r="AE165" s="285" t="s">
        <v>376</v>
      </c>
    </row>
    <row r="166" spans="1:34" ht="56.25">
      <c r="A166" s="288">
        <v>7</v>
      </c>
      <c r="B166" s="264" t="s">
        <v>374</v>
      </c>
      <c r="C166" s="264"/>
      <c r="D166" s="290"/>
      <c r="E166" s="290"/>
      <c r="F166" s="290"/>
      <c r="G166" s="323" t="s">
        <v>375</v>
      </c>
      <c r="H166" s="292">
        <v>14950</v>
      </c>
      <c r="I166" s="292">
        <v>4307.2000000000007</v>
      </c>
      <c r="J166" s="292"/>
      <c r="K166" s="292"/>
      <c r="L166" s="292"/>
      <c r="M166" s="292"/>
      <c r="N166" s="292"/>
      <c r="O166" s="292"/>
      <c r="P166" s="292"/>
      <c r="Q166" s="292">
        <v>14950</v>
      </c>
      <c r="R166" s="292">
        <v>4307.2000000000007</v>
      </c>
      <c r="S166" s="292"/>
      <c r="T166" s="292"/>
      <c r="U166" s="292">
        <v>14950</v>
      </c>
      <c r="V166" s="292">
        <v>4307.2000000000007</v>
      </c>
      <c r="W166" s="292"/>
      <c r="X166" s="292"/>
      <c r="Y166" s="292"/>
      <c r="Z166" s="292"/>
      <c r="AA166" s="292">
        <v>1500</v>
      </c>
      <c r="AB166" s="292">
        <v>1500</v>
      </c>
      <c r="AC166" s="292"/>
      <c r="AD166" s="292"/>
      <c r="AE166" s="285" t="s">
        <v>376</v>
      </c>
      <c r="AF166" s="4"/>
      <c r="AG166" s="4"/>
      <c r="AH166" s="4"/>
    </row>
    <row r="167" spans="1:34" s="13" customFormat="1" ht="48" customHeight="1">
      <c r="A167" s="286" t="s">
        <v>20</v>
      </c>
      <c r="B167" s="22" t="s">
        <v>90</v>
      </c>
      <c r="C167" s="22">
        <f>A180</f>
        <v>16</v>
      </c>
      <c r="D167" s="51"/>
      <c r="E167" s="51">
        <v>17</v>
      </c>
      <c r="F167" s="51"/>
      <c r="G167" s="51"/>
      <c r="H167" s="53">
        <f t="shared" ref="H167:AD167" si="49">SUM(H169:H180)</f>
        <v>12922</v>
      </c>
      <c r="I167" s="53">
        <f t="shared" si="49"/>
        <v>12922</v>
      </c>
      <c r="J167" s="53">
        <f t="shared" si="49"/>
        <v>0</v>
      </c>
      <c r="K167" s="53">
        <f t="shared" si="49"/>
        <v>0</v>
      </c>
      <c r="L167" s="53">
        <f t="shared" si="49"/>
        <v>0</v>
      </c>
      <c r="M167" s="53">
        <f t="shared" si="49"/>
        <v>0</v>
      </c>
      <c r="N167" s="53">
        <f t="shared" si="49"/>
        <v>0</v>
      </c>
      <c r="O167" s="53">
        <f t="shared" si="49"/>
        <v>0</v>
      </c>
      <c r="P167" s="53">
        <f t="shared" si="49"/>
        <v>0</v>
      </c>
      <c r="Q167" s="53">
        <f t="shared" si="49"/>
        <v>130222</v>
      </c>
      <c r="R167" s="53">
        <f t="shared" si="49"/>
        <v>130222</v>
      </c>
      <c r="S167" s="53">
        <f t="shared" si="49"/>
        <v>0</v>
      </c>
      <c r="T167" s="53">
        <f t="shared" si="49"/>
        <v>0</v>
      </c>
      <c r="U167" s="53">
        <f t="shared" si="49"/>
        <v>122803</v>
      </c>
      <c r="V167" s="53">
        <f t="shared" si="49"/>
        <v>122803</v>
      </c>
      <c r="W167" s="53">
        <f t="shared" si="49"/>
        <v>0</v>
      </c>
      <c r="X167" s="53">
        <f t="shared" si="49"/>
        <v>0</v>
      </c>
      <c r="Y167" s="53">
        <f t="shared" si="49"/>
        <v>37581</v>
      </c>
      <c r="Z167" s="53">
        <f t="shared" si="49"/>
        <v>0</v>
      </c>
      <c r="AA167" s="53">
        <f t="shared" si="49"/>
        <v>4803</v>
      </c>
      <c r="AB167" s="53">
        <f t="shared" si="49"/>
        <v>4803</v>
      </c>
      <c r="AC167" s="53">
        <f t="shared" si="49"/>
        <v>0</v>
      </c>
      <c r="AD167" s="53">
        <f t="shared" si="49"/>
        <v>0</v>
      </c>
      <c r="AE167" s="287"/>
    </row>
    <row r="168" spans="1:34" ht="30" customHeight="1">
      <c r="A168" s="305"/>
      <c r="B168" s="47" t="s">
        <v>12</v>
      </c>
      <c r="C168" s="47"/>
      <c r="D168" s="290"/>
      <c r="E168" s="290"/>
      <c r="F168" s="290"/>
      <c r="G168" s="314"/>
      <c r="H168" s="292"/>
      <c r="I168" s="292"/>
      <c r="J168" s="292"/>
      <c r="K168" s="292"/>
      <c r="L168" s="292"/>
      <c r="M168" s="292"/>
      <c r="N168" s="292"/>
      <c r="O168" s="292"/>
      <c r="P168" s="292"/>
      <c r="Q168" s="292"/>
      <c r="R168" s="292"/>
      <c r="S168" s="292"/>
      <c r="T168" s="292"/>
      <c r="U168" s="292"/>
      <c r="V168" s="292"/>
      <c r="W168" s="292"/>
      <c r="X168" s="292"/>
      <c r="Y168" s="292"/>
      <c r="Z168" s="292"/>
      <c r="AA168" s="292"/>
      <c r="AB168" s="292"/>
      <c r="AC168" s="292"/>
      <c r="AD168" s="292"/>
      <c r="AE168" s="285"/>
      <c r="AF168" s="4"/>
      <c r="AG168" s="4"/>
      <c r="AH168" s="4"/>
    </row>
    <row r="169" spans="1:34" s="13" customFormat="1" ht="61.5" customHeight="1">
      <c r="A169" s="31">
        <v>3</v>
      </c>
      <c r="B169" s="50" t="s">
        <v>224</v>
      </c>
      <c r="C169" s="50"/>
      <c r="D169" s="51"/>
      <c r="E169" s="51"/>
      <c r="F169" s="51"/>
      <c r="G169" s="328"/>
      <c r="H169" s="292"/>
      <c r="I169" s="292"/>
      <c r="J169" s="292"/>
      <c r="K169" s="292"/>
      <c r="L169" s="292"/>
      <c r="M169" s="292"/>
      <c r="N169" s="292"/>
      <c r="O169" s="292"/>
      <c r="P169" s="292"/>
      <c r="Q169" s="292">
        <v>10000</v>
      </c>
      <c r="R169" s="292">
        <f>Q169</f>
        <v>10000</v>
      </c>
      <c r="S169" s="292"/>
      <c r="T169" s="292"/>
      <c r="U169" s="292">
        <v>10000</v>
      </c>
      <c r="V169" s="292">
        <f>U169</f>
        <v>10000</v>
      </c>
      <c r="W169" s="292"/>
      <c r="X169" s="292"/>
      <c r="Y169" s="292"/>
      <c r="Z169" s="292"/>
      <c r="AA169" s="292">
        <v>130</v>
      </c>
      <c r="AB169" s="292">
        <v>130</v>
      </c>
      <c r="AC169" s="292"/>
      <c r="AD169" s="292"/>
      <c r="AE169" s="298"/>
    </row>
    <row r="170" spans="1:34" s="13" customFormat="1" ht="30" customHeight="1">
      <c r="A170" s="308">
        <v>4</v>
      </c>
      <c r="B170" s="14" t="s">
        <v>225</v>
      </c>
      <c r="C170" s="14"/>
      <c r="D170" s="51"/>
      <c r="E170" s="51"/>
      <c r="F170" s="51"/>
      <c r="G170" s="291"/>
      <c r="H170" s="292"/>
      <c r="I170" s="292"/>
      <c r="J170" s="292"/>
      <c r="K170" s="292"/>
      <c r="L170" s="292"/>
      <c r="M170" s="292"/>
      <c r="N170" s="292"/>
      <c r="O170" s="292"/>
      <c r="P170" s="292"/>
      <c r="Q170" s="292">
        <v>1500</v>
      </c>
      <c r="R170" s="292">
        <v>1500</v>
      </c>
      <c r="S170" s="292"/>
      <c r="T170" s="292"/>
      <c r="U170" s="292">
        <v>1500</v>
      </c>
      <c r="V170" s="292">
        <v>1500</v>
      </c>
      <c r="W170" s="292"/>
      <c r="X170" s="292"/>
      <c r="Y170" s="292"/>
      <c r="Z170" s="292"/>
      <c r="AA170" s="292">
        <v>20</v>
      </c>
      <c r="AB170" s="292">
        <v>20</v>
      </c>
      <c r="AC170" s="292"/>
      <c r="AD170" s="292"/>
      <c r="AE170" s="298"/>
    </row>
    <row r="171" spans="1:34" s="13" customFormat="1" ht="30" customHeight="1">
      <c r="A171" s="31">
        <v>5</v>
      </c>
      <c r="B171" s="14" t="s">
        <v>226</v>
      </c>
      <c r="C171" s="14"/>
      <c r="D171" s="51"/>
      <c r="E171" s="51"/>
      <c r="F171" s="51" t="s">
        <v>13</v>
      </c>
      <c r="G171" s="291"/>
      <c r="H171" s="292"/>
      <c r="I171" s="292"/>
      <c r="J171" s="292"/>
      <c r="K171" s="292"/>
      <c r="L171" s="292"/>
      <c r="M171" s="292"/>
      <c r="N171" s="292"/>
      <c r="O171" s="292"/>
      <c r="P171" s="292"/>
      <c r="Q171" s="292">
        <v>20000</v>
      </c>
      <c r="R171" s="292">
        <v>20000</v>
      </c>
      <c r="S171" s="292"/>
      <c r="T171" s="292"/>
      <c r="U171" s="292">
        <v>17000</v>
      </c>
      <c r="V171" s="292">
        <f>U171</f>
        <v>17000</v>
      </c>
      <c r="W171" s="292"/>
      <c r="X171" s="292"/>
      <c r="Y171" s="292">
        <v>7000</v>
      </c>
      <c r="Z171" s="292"/>
      <c r="AA171" s="292">
        <v>164</v>
      </c>
      <c r="AB171" s="292">
        <v>164</v>
      </c>
      <c r="AC171" s="292"/>
      <c r="AD171" s="292"/>
      <c r="AE171" s="298"/>
    </row>
    <row r="172" spans="1:34" s="13" customFormat="1" ht="30" customHeight="1">
      <c r="A172" s="308">
        <v>6</v>
      </c>
      <c r="B172" s="20" t="s">
        <v>227</v>
      </c>
      <c r="C172" s="20"/>
      <c r="D172" s="51"/>
      <c r="E172" s="51"/>
      <c r="F172" s="51"/>
      <c r="G172" s="31"/>
      <c r="H172" s="292"/>
      <c r="I172" s="292"/>
      <c r="J172" s="292"/>
      <c r="K172" s="292"/>
      <c r="L172" s="292"/>
      <c r="M172" s="292"/>
      <c r="N172" s="292"/>
      <c r="O172" s="292"/>
      <c r="P172" s="292"/>
      <c r="Q172" s="292">
        <v>14300</v>
      </c>
      <c r="R172" s="292">
        <v>14300</v>
      </c>
      <c r="S172" s="292"/>
      <c r="T172" s="292"/>
      <c r="U172" s="292">
        <v>14300</v>
      </c>
      <c r="V172" s="292">
        <v>14300</v>
      </c>
      <c r="W172" s="292"/>
      <c r="X172" s="292"/>
      <c r="Y172" s="292"/>
      <c r="Z172" s="292"/>
      <c r="AA172" s="292">
        <v>190</v>
      </c>
      <c r="AB172" s="292">
        <v>190</v>
      </c>
      <c r="AC172" s="292"/>
      <c r="AD172" s="292"/>
      <c r="AE172" s="298"/>
    </row>
    <row r="173" spans="1:34" ht="69" customHeight="1">
      <c r="A173" s="293">
        <v>7</v>
      </c>
      <c r="B173" s="48" t="s">
        <v>231</v>
      </c>
      <c r="C173" s="48"/>
      <c r="D173" s="290"/>
      <c r="E173" s="290"/>
      <c r="F173" s="290"/>
      <c r="G173" s="329" t="s">
        <v>232</v>
      </c>
      <c r="H173" s="292">
        <v>12922</v>
      </c>
      <c r="I173" s="292">
        <f>H173</f>
        <v>12922</v>
      </c>
      <c r="J173" s="292"/>
      <c r="K173" s="292"/>
      <c r="L173" s="292"/>
      <c r="M173" s="292"/>
      <c r="N173" s="292"/>
      <c r="O173" s="292"/>
      <c r="P173" s="292"/>
      <c r="Q173" s="292">
        <v>12922</v>
      </c>
      <c r="R173" s="292">
        <v>12922</v>
      </c>
      <c r="S173" s="292"/>
      <c r="T173" s="292"/>
      <c r="U173" s="292">
        <v>12922</v>
      </c>
      <c r="V173" s="292">
        <v>12922</v>
      </c>
      <c r="W173" s="292"/>
      <c r="X173" s="292"/>
      <c r="Y173" s="292"/>
      <c r="Z173" s="292"/>
      <c r="AA173" s="292">
        <v>4299</v>
      </c>
      <c r="AB173" s="292">
        <v>4299</v>
      </c>
      <c r="AC173" s="292"/>
      <c r="AD173" s="292"/>
      <c r="AE173" s="285" t="s">
        <v>233</v>
      </c>
      <c r="AF173" s="4"/>
      <c r="AG173" s="4"/>
      <c r="AH173" s="4"/>
    </row>
    <row r="174" spans="1:34" s="6" customFormat="1" ht="39.75" customHeight="1">
      <c r="A174" s="293">
        <v>8</v>
      </c>
      <c r="B174" s="14" t="s">
        <v>234</v>
      </c>
      <c r="C174" s="14"/>
      <c r="D174" s="289" t="s">
        <v>235</v>
      </c>
      <c r="E174" s="34"/>
      <c r="F174" s="34"/>
      <c r="G174" s="34"/>
      <c r="H174" s="292"/>
      <c r="I174" s="292"/>
      <c r="J174" s="292"/>
      <c r="K174" s="292"/>
      <c r="L174" s="292"/>
      <c r="M174" s="292"/>
      <c r="N174" s="292"/>
      <c r="O174" s="292"/>
      <c r="P174" s="292"/>
      <c r="Q174" s="292">
        <v>10000</v>
      </c>
      <c r="R174" s="292">
        <v>10000</v>
      </c>
      <c r="S174" s="292"/>
      <c r="T174" s="292"/>
      <c r="U174" s="292">
        <v>10000</v>
      </c>
      <c r="V174" s="292">
        <v>10000</v>
      </c>
      <c r="W174" s="292"/>
      <c r="X174" s="292"/>
      <c r="Y174" s="292"/>
      <c r="Z174" s="292"/>
      <c r="AA174" s="292"/>
      <c r="AB174" s="292"/>
      <c r="AC174" s="292"/>
      <c r="AD174" s="292"/>
      <c r="AE174" s="282"/>
    </row>
    <row r="175" spans="1:34" s="6" customFormat="1" ht="39.75" customHeight="1">
      <c r="A175" s="293">
        <v>9</v>
      </c>
      <c r="B175" s="14" t="s">
        <v>236</v>
      </c>
      <c r="C175" s="14"/>
      <c r="D175" s="289" t="s">
        <v>235</v>
      </c>
      <c r="E175" s="34"/>
      <c r="F175" s="34"/>
      <c r="G175" s="34"/>
      <c r="H175" s="292"/>
      <c r="I175" s="292"/>
      <c r="J175" s="292"/>
      <c r="K175" s="292"/>
      <c r="L175" s="292"/>
      <c r="M175" s="292"/>
      <c r="N175" s="292"/>
      <c r="O175" s="292"/>
      <c r="P175" s="292"/>
      <c r="Q175" s="292">
        <v>20000</v>
      </c>
      <c r="R175" s="292">
        <v>20000</v>
      </c>
      <c r="S175" s="292"/>
      <c r="T175" s="292"/>
      <c r="U175" s="292">
        <v>15581</v>
      </c>
      <c r="V175" s="292">
        <f>U175</f>
        <v>15581</v>
      </c>
      <c r="W175" s="292"/>
      <c r="X175" s="292"/>
      <c r="Y175" s="292">
        <v>5581</v>
      </c>
      <c r="Z175" s="292"/>
      <c r="AA175" s="292"/>
      <c r="AB175" s="292"/>
      <c r="AC175" s="292"/>
      <c r="AD175" s="292"/>
      <c r="AE175" s="282"/>
    </row>
    <row r="176" spans="1:34" s="6" customFormat="1" ht="39.75" customHeight="1">
      <c r="A176" s="312">
        <v>12</v>
      </c>
      <c r="B176" s="14" t="s">
        <v>237</v>
      </c>
      <c r="C176" s="14"/>
      <c r="D176" s="289" t="s">
        <v>238</v>
      </c>
      <c r="E176" s="34"/>
      <c r="F176" s="34"/>
      <c r="G176" s="34"/>
      <c r="H176" s="292"/>
      <c r="I176" s="292"/>
      <c r="J176" s="292"/>
      <c r="K176" s="292"/>
      <c r="L176" s="292"/>
      <c r="M176" s="292"/>
      <c r="N176" s="292"/>
      <c r="O176" s="292"/>
      <c r="P176" s="292"/>
      <c r="Q176" s="292">
        <v>9000</v>
      </c>
      <c r="R176" s="292">
        <v>9000</v>
      </c>
      <c r="S176" s="292"/>
      <c r="T176" s="292"/>
      <c r="U176" s="292">
        <v>9000</v>
      </c>
      <c r="V176" s="292">
        <v>9000</v>
      </c>
      <c r="W176" s="292"/>
      <c r="X176" s="292"/>
      <c r="Y176" s="292"/>
      <c r="Z176" s="292"/>
      <c r="AA176" s="292"/>
      <c r="AB176" s="292"/>
      <c r="AC176" s="292"/>
      <c r="AD176" s="292"/>
      <c r="AE176" s="282"/>
    </row>
    <row r="177" spans="1:34" s="6" customFormat="1" ht="39.75" customHeight="1">
      <c r="A177" s="293">
        <v>13</v>
      </c>
      <c r="B177" s="14" t="s">
        <v>239</v>
      </c>
      <c r="C177" s="14"/>
      <c r="D177" s="289" t="s">
        <v>238</v>
      </c>
      <c r="E177" s="34"/>
      <c r="F177" s="34"/>
      <c r="G177" s="34"/>
      <c r="H177" s="292"/>
      <c r="I177" s="292"/>
      <c r="J177" s="292"/>
      <c r="K177" s="292"/>
      <c r="L177" s="292"/>
      <c r="M177" s="292"/>
      <c r="N177" s="292"/>
      <c r="O177" s="292"/>
      <c r="P177" s="292"/>
      <c r="Q177" s="292">
        <v>3000</v>
      </c>
      <c r="R177" s="292">
        <v>3000</v>
      </c>
      <c r="S177" s="292"/>
      <c r="T177" s="292"/>
      <c r="U177" s="292">
        <v>3000</v>
      </c>
      <c r="V177" s="292">
        <v>3000</v>
      </c>
      <c r="W177" s="292"/>
      <c r="X177" s="292"/>
      <c r="Y177" s="292"/>
      <c r="Z177" s="292"/>
      <c r="AA177" s="292"/>
      <c r="AB177" s="292"/>
      <c r="AC177" s="292"/>
      <c r="AD177" s="292"/>
      <c r="AE177" s="282"/>
    </row>
    <row r="178" spans="1:34" s="6" customFormat="1" ht="39.75" customHeight="1">
      <c r="A178" s="312">
        <v>14</v>
      </c>
      <c r="B178" s="14" t="s">
        <v>240</v>
      </c>
      <c r="C178" s="14"/>
      <c r="D178" s="289" t="s">
        <v>235</v>
      </c>
      <c r="E178" s="34"/>
      <c r="F178" s="34"/>
      <c r="G178" s="34"/>
      <c r="H178" s="292"/>
      <c r="I178" s="292"/>
      <c r="J178" s="292"/>
      <c r="K178" s="292"/>
      <c r="L178" s="292"/>
      <c r="M178" s="292"/>
      <c r="N178" s="292"/>
      <c r="O178" s="292"/>
      <c r="P178" s="292"/>
      <c r="Q178" s="292">
        <v>1500</v>
      </c>
      <c r="R178" s="292">
        <v>1500</v>
      </c>
      <c r="S178" s="292"/>
      <c r="T178" s="292"/>
      <c r="U178" s="292">
        <v>1500</v>
      </c>
      <c r="V178" s="292">
        <v>1500</v>
      </c>
      <c r="W178" s="292"/>
      <c r="X178" s="292"/>
      <c r="Y178" s="292"/>
      <c r="Z178" s="292"/>
      <c r="AA178" s="292"/>
      <c r="AB178" s="292"/>
      <c r="AC178" s="292"/>
      <c r="AD178" s="292"/>
      <c r="AE178" s="282"/>
    </row>
    <row r="179" spans="1:34" s="6" customFormat="1" ht="59.25" customHeight="1">
      <c r="A179" s="293">
        <v>15</v>
      </c>
      <c r="B179" s="14" t="s">
        <v>241</v>
      </c>
      <c r="C179" s="14"/>
      <c r="D179" s="289" t="s">
        <v>235</v>
      </c>
      <c r="E179" s="34"/>
      <c r="F179" s="34"/>
      <c r="G179" s="34"/>
      <c r="H179" s="292"/>
      <c r="I179" s="292"/>
      <c r="J179" s="292"/>
      <c r="K179" s="292"/>
      <c r="L179" s="292"/>
      <c r="M179" s="292"/>
      <c r="N179" s="292"/>
      <c r="O179" s="292"/>
      <c r="P179" s="292"/>
      <c r="Q179" s="292">
        <v>3000</v>
      </c>
      <c r="R179" s="292">
        <v>3000</v>
      </c>
      <c r="S179" s="292"/>
      <c r="T179" s="292"/>
      <c r="U179" s="292">
        <v>3000</v>
      </c>
      <c r="V179" s="292">
        <v>3000</v>
      </c>
      <c r="W179" s="292"/>
      <c r="X179" s="292"/>
      <c r="Y179" s="292"/>
      <c r="Z179" s="292"/>
      <c r="AA179" s="292"/>
      <c r="AB179" s="292"/>
      <c r="AC179" s="292"/>
      <c r="AD179" s="292"/>
      <c r="AE179" s="282"/>
    </row>
    <row r="180" spans="1:34" s="6" customFormat="1" ht="59.25" customHeight="1">
      <c r="A180" s="293">
        <v>16</v>
      </c>
      <c r="B180" s="14" t="s">
        <v>349</v>
      </c>
      <c r="C180" s="14"/>
      <c r="D180" s="289"/>
      <c r="E180" s="34"/>
      <c r="F180" s="34"/>
      <c r="G180" s="34"/>
      <c r="H180" s="292"/>
      <c r="I180" s="292"/>
      <c r="J180" s="292"/>
      <c r="K180" s="292"/>
      <c r="L180" s="292"/>
      <c r="M180" s="292"/>
      <c r="N180" s="292"/>
      <c r="O180" s="292"/>
      <c r="P180" s="292"/>
      <c r="Q180" s="292">
        <v>25000</v>
      </c>
      <c r="R180" s="292">
        <f>Q180</f>
        <v>25000</v>
      </c>
      <c r="S180" s="292"/>
      <c r="T180" s="292"/>
      <c r="U180" s="292">
        <v>25000</v>
      </c>
      <c r="V180" s="292">
        <f>U180</f>
        <v>25000</v>
      </c>
      <c r="W180" s="292"/>
      <c r="X180" s="292"/>
      <c r="Y180" s="292">
        <f>V180</f>
        <v>25000</v>
      </c>
      <c r="Z180" s="292"/>
      <c r="AA180" s="292"/>
      <c r="AB180" s="292"/>
      <c r="AC180" s="292"/>
      <c r="AD180" s="292"/>
      <c r="AE180" s="282"/>
    </row>
    <row r="181" spans="1:34" s="79" customFormat="1" ht="30" customHeight="1">
      <c r="A181" s="330" t="s">
        <v>242</v>
      </c>
      <c r="B181" s="47" t="s">
        <v>9</v>
      </c>
      <c r="C181" s="53" t="e">
        <f>#REF!+C182</f>
        <v>#REF!</v>
      </c>
      <c r="D181" s="34"/>
      <c r="E181" s="34"/>
      <c r="F181" s="34"/>
      <c r="G181" s="317"/>
      <c r="H181" s="53" t="e">
        <f>#REF!+H182</f>
        <v>#REF!</v>
      </c>
      <c r="I181" s="53" t="e">
        <f>#REF!+I182</f>
        <v>#REF!</v>
      </c>
      <c r="J181" s="53" t="e">
        <f>#REF!+J182</f>
        <v>#REF!</v>
      </c>
      <c r="K181" s="53" t="e">
        <f>#REF!+K182</f>
        <v>#REF!</v>
      </c>
      <c r="L181" s="53" t="e">
        <f>#REF!+L182</f>
        <v>#REF!</v>
      </c>
      <c r="M181" s="53" t="e">
        <f>#REF!+M182</f>
        <v>#REF!</v>
      </c>
      <c r="N181" s="53" t="e">
        <f>#REF!+N182</f>
        <v>#REF!</v>
      </c>
      <c r="O181" s="53" t="e">
        <f>#REF!+O182</f>
        <v>#REF!</v>
      </c>
      <c r="P181" s="53" t="e">
        <f>#REF!+P182</f>
        <v>#REF!</v>
      </c>
      <c r="Q181" s="53">
        <f>+Q182</f>
        <v>100000</v>
      </c>
      <c r="R181" s="53">
        <f t="shared" ref="R181:AD181" si="50">+R182</f>
        <v>100000</v>
      </c>
      <c r="S181" s="53">
        <f t="shared" si="50"/>
        <v>0</v>
      </c>
      <c r="T181" s="53">
        <f t="shared" si="50"/>
        <v>0</v>
      </c>
      <c r="U181" s="53">
        <f t="shared" si="50"/>
        <v>86739</v>
      </c>
      <c r="V181" s="53">
        <f t="shared" si="50"/>
        <v>86739</v>
      </c>
      <c r="W181" s="53">
        <f t="shared" si="50"/>
        <v>0</v>
      </c>
      <c r="X181" s="53">
        <f t="shared" si="50"/>
        <v>0</v>
      </c>
      <c r="Y181" s="53">
        <f t="shared" si="50"/>
        <v>0</v>
      </c>
      <c r="Z181" s="53">
        <f t="shared" si="50"/>
        <v>0</v>
      </c>
      <c r="AA181" s="53">
        <f t="shared" si="50"/>
        <v>11098</v>
      </c>
      <c r="AB181" s="53">
        <f t="shared" si="50"/>
        <v>11098</v>
      </c>
      <c r="AC181" s="53">
        <f t="shared" si="50"/>
        <v>0</v>
      </c>
      <c r="AD181" s="53">
        <f t="shared" si="50"/>
        <v>0</v>
      </c>
      <c r="AE181" s="306"/>
    </row>
    <row r="182" spans="1:34" s="13" customFormat="1" ht="38.25" customHeight="1">
      <c r="A182" s="286" t="s">
        <v>131</v>
      </c>
      <c r="B182" s="22" t="s">
        <v>90</v>
      </c>
      <c r="C182" s="22">
        <f>A183</f>
        <v>1</v>
      </c>
      <c r="D182" s="51"/>
      <c r="E182" s="51">
        <v>1</v>
      </c>
      <c r="F182" s="51"/>
      <c r="G182" s="51"/>
      <c r="H182" s="53">
        <f>H183</f>
        <v>0</v>
      </c>
      <c r="I182" s="53">
        <f t="shared" ref="I182:AD182" si="51">I183</f>
        <v>0</v>
      </c>
      <c r="J182" s="53">
        <f t="shared" si="51"/>
        <v>0</v>
      </c>
      <c r="K182" s="53">
        <f t="shared" si="51"/>
        <v>0</v>
      </c>
      <c r="L182" s="53">
        <f t="shared" si="51"/>
        <v>0</v>
      </c>
      <c r="M182" s="53">
        <f t="shared" si="51"/>
        <v>0</v>
      </c>
      <c r="N182" s="53">
        <f t="shared" si="51"/>
        <v>0</v>
      </c>
      <c r="O182" s="53">
        <f t="shared" si="51"/>
        <v>0</v>
      </c>
      <c r="P182" s="53">
        <f t="shared" si="51"/>
        <v>0</v>
      </c>
      <c r="Q182" s="53">
        <f t="shared" si="51"/>
        <v>100000</v>
      </c>
      <c r="R182" s="53">
        <f t="shared" si="51"/>
        <v>100000</v>
      </c>
      <c r="S182" s="53">
        <f t="shared" si="51"/>
        <v>0</v>
      </c>
      <c r="T182" s="53">
        <f t="shared" si="51"/>
        <v>0</v>
      </c>
      <c r="U182" s="53">
        <f t="shared" si="51"/>
        <v>86739</v>
      </c>
      <c r="V182" s="53">
        <f t="shared" si="51"/>
        <v>86739</v>
      </c>
      <c r="W182" s="53">
        <f t="shared" si="51"/>
        <v>0</v>
      </c>
      <c r="X182" s="53">
        <f t="shared" si="51"/>
        <v>0</v>
      </c>
      <c r="Y182" s="53">
        <f t="shared" si="51"/>
        <v>0</v>
      </c>
      <c r="Z182" s="53">
        <f t="shared" si="51"/>
        <v>0</v>
      </c>
      <c r="AA182" s="53">
        <f t="shared" si="51"/>
        <v>11098</v>
      </c>
      <c r="AB182" s="53">
        <f t="shared" si="51"/>
        <v>11098</v>
      </c>
      <c r="AC182" s="53">
        <f t="shared" si="51"/>
        <v>0</v>
      </c>
      <c r="AD182" s="53">
        <f t="shared" si="51"/>
        <v>0</v>
      </c>
      <c r="AE182" s="287"/>
    </row>
    <row r="183" spans="1:34" ht="40.5" customHeight="1">
      <c r="A183" s="288">
        <v>1</v>
      </c>
      <c r="B183" s="48" t="s">
        <v>243</v>
      </c>
      <c r="C183" s="48"/>
      <c r="D183" s="290"/>
      <c r="E183" s="290"/>
      <c r="F183" s="290"/>
      <c r="G183" s="291"/>
      <c r="H183" s="292"/>
      <c r="I183" s="292"/>
      <c r="J183" s="292"/>
      <c r="K183" s="292"/>
      <c r="L183" s="292"/>
      <c r="M183" s="292">
        <v>0</v>
      </c>
      <c r="N183" s="292">
        <v>0</v>
      </c>
      <c r="O183" s="292">
        <v>0</v>
      </c>
      <c r="P183" s="292">
        <v>0</v>
      </c>
      <c r="Q183" s="292">
        <v>100000</v>
      </c>
      <c r="R183" s="292">
        <v>100000</v>
      </c>
      <c r="S183" s="292"/>
      <c r="T183" s="292"/>
      <c r="U183" s="292">
        <f>V183</f>
        <v>86739</v>
      </c>
      <c r="V183" s="292">
        <f>86774-35</f>
        <v>86739</v>
      </c>
      <c r="W183" s="292"/>
      <c r="X183" s="292"/>
      <c r="Y183" s="292"/>
      <c r="Z183" s="292"/>
      <c r="AA183" s="292">
        <v>11098</v>
      </c>
      <c r="AB183" s="292">
        <v>11098</v>
      </c>
      <c r="AC183" s="292"/>
      <c r="AD183" s="292"/>
      <c r="AE183" s="285"/>
      <c r="AF183" s="4"/>
      <c r="AG183" s="4"/>
      <c r="AH183" s="4"/>
    </row>
    <row r="184" spans="1:34" ht="27" customHeight="1">
      <c r="A184" s="288"/>
      <c r="B184" s="48"/>
      <c r="C184" s="48"/>
      <c r="D184" s="290"/>
      <c r="E184" s="290"/>
      <c r="F184" s="290"/>
      <c r="G184" s="291"/>
      <c r="H184" s="292"/>
      <c r="I184" s="292"/>
      <c r="J184" s="292"/>
      <c r="K184" s="292"/>
      <c r="L184" s="292"/>
      <c r="M184" s="292"/>
      <c r="N184" s="292"/>
      <c r="O184" s="292"/>
      <c r="P184" s="292"/>
      <c r="Q184" s="292"/>
      <c r="R184" s="292"/>
      <c r="S184" s="292"/>
      <c r="T184" s="292"/>
      <c r="U184" s="292"/>
      <c r="V184" s="292"/>
      <c r="W184" s="292"/>
      <c r="X184" s="292"/>
      <c r="Y184" s="292"/>
      <c r="Z184" s="292"/>
      <c r="AA184" s="292"/>
      <c r="AB184" s="292"/>
      <c r="AC184" s="292"/>
      <c r="AD184" s="292"/>
      <c r="AE184" s="285"/>
      <c r="AF184" s="4"/>
      <c r="AG184" s="4"/>
      <c r="AH184" s="4"/>
    </row>
    <row r="185" spans="1:34" s="79" customFormat="1" ht="42.75" customHeight="1">
      <c r="A185" s="283" t="s">
        <v>493</v>
      </c>
      <c r="B185" s="56" t="s">
        <v>246</v>
      </c>
      <c r="C185" s="53">
        <f>C186+C192</f>
        <v>6</v>
      </c>
      <c r="D185" s="34"/>
      <c r="E185" s="34"/>
      <c r="F185" s="34"/>
      <c r="G185" s="317"/>
      <c r="H185" s="53">
        <f>H186+H192</f>
        <v>20780</v>
      </c>
      <c r="I185" s="53">
        <f t="shared" ref="I185:AD185" si="52">I186+I192</f>
        <v>18145</v>
      </c>
      <c r="J185" s="53">
        <f t="shared" si="52"/>
        <v>0</v>
      </c>
      <c r="K185" s="53">
        <f t="shared" si="52"/>
        <v>0</v>
      </c>
      <c r="L185" s="53">
        <f t="shared" si="52"/>
        <v>0</v>
      </c>
      <c r="M185" s="53">
        <f t="shared" si="52"/>
        <v>7720</v>
      </c>
      <c r="N185" s="53">
        <f t="shared" si="52"/>
        <v>5085</v>
      </c>
      <c r="O185" s="53">
        <f t="shared" si="52"/>
        <v>7720</v>
      </c>
      <c r="P185" s="53">
        <f t="shared" si="52"/>
        <v>5085</v>
      </c>
      <c r="Q185" s="53">
        <f t="shared" si="52"/>
        <v>55722</v>
      </c>
      <c r="R185" s="53">
        <f t="shared" si="52"/>
        <v>55722</v>
      </c>
      <c r="S185" s="53">
        <f t="shared" si="52"/>
        <v>0</v>
      </c>
      <c r="T185" s="53">
        <f t="shared" si="52"/>
        <v>3712</v>
      </c>
      <c r="U185" s="53">
        <f t="shared" si="52"/>
        <v>54722</v>
      </c>
      <c r="V185" s="53">
        <f t="shared" si="52"/>
        <v>54722</v>
      </c>
      <c r="W185" s="53">
        <f t="shared" si="52"/>
        <v>0</v>
      </c>
      <c r="X185" s="53">
        <f t="shared" si="52"/>
        <v>3712</v>
      </c>
      <c r="Y185" s="53">
        <f t="shared" si="52"/>
        <v>0</v>
      </c>
      <c r="Z185" s="53">
        <f t="shared" si="52"/>
        <v>0</v>
      </c>
      <c r="AA185" s="53">
        <f t="shared" si="52"/>
        <v>9335</v>
      </c>
      <c r="AB185" s="53">
        <f t="shared" si="52"/>
        <v>9335</v>
      </c>
      <c r="AC185" s="53">
        <f t="shared" si="52"/>
        <v>0</v>
      </c>
      <c r="AD185" s="53">
        <f t="shared" si="52"/>
        <v>3712</v>
      </c>
      <c r="AE185" s="306"/>
    </row>
    <row r="186" spans="1:34" s="13" customFormat="1" ht="64.5" customHeight="1">
      <c r="A186" s="286" t="s">
        <v>19</v>
      </c>
      <c r="B186" s="22" t="s">
        <v>56</v>
      </c>
      <c r="C186" s="53">
        <f t="shared" ref="C186" si="53">C187+C190</f>
        <v>3</v>
      </c>
      <c r="D186" s="51"/>
      <c r="E186" s="51">
        <v>3</v>
      </c>
      <c r="F186" s="51"/>
      <c r="G186" s="51"/>
      <c r="H186" s="53">
        <f t="shared" ref="H186:S186" si="54">H187+H190</f>
        <v>20780</v>
      </c>
      <c r="I186" s="53">
        <f t="shared" si="54"/>
        <v>18145</v>
      </c>
      <c r="J186" s="53">
        <f t="shared" si="54"/>
        <v>0</v>
      </c>
      <c r="K186" s="53">
        <f t="shared" si="54"/>
        <v>0</v>
      </c>
      <c r="L186" s="53">
        <f t="shared" si="54"/>
        <v>0</v>
      </c>
      <c r="M186" s="53">
        <f t="shared" si="54"/>
        <v>7720</v>
      </c>
      <c r="N186" s="53">
        <f t="shared" si="54"/>
        <v>5085</v>
      </c>
      <c r="O186" s="53">
        <f t="shared" si="54"/>
        <v>7720</v>
      </c>
      <c r="P186" s="53">
        <f t="shared" si="54"/>
        <v>5085</v>
      </c>
      <c r="Q186" s="53">
        <f t="shared" si="54"/>
        <v>12722</v>
      </c>
      <c r="R186" s="53">
        <f t="shared" si="54"/>
        <v>12722</v>
      </c>
      <c r="S186" s="53">
        <f t="shared" si="54"/>
        <v>0</v>
      </c>
      <c r="T186" s="53">
        <f>T187+T190</f>
        <v>3712</v>
      </c>
      <c r="U186" s="53">
        <f t="shared" ref="U186:AD186" si="55">U187+U190</f>
        <v>12722</v>
      </c>
      <c r="V186" s="53">
        <f t="shared" si="55"/>
        <v>12722</v>
      </c>
      <c r="W186" s="53">
        <f t="shared" si="55"/>
        <v>0</v>
      </c>
      <c r="X186" s="53">
        <f t="shared" si="55"/>
        <v>3712</v>
      </c>
      <c r="Y186" s="53">
        <f t="shared" si="55"/>
        <v>0</v>
      </c>
      <c r="Z186" s="53">
        <f t="shared" si="55"/>
        <v>0</v>
      </c>
      <c r="AA186" s="53">
        <f t="shared" si="55"/>
        <v>9010</v>
      </c>
      <c r="AB186" s="53">
        <f t="shared" si="55"/>
        <v>9010</v>
      </c>
      <c r="AC186" s="53">
        <f t="shared" si="55"/>
        <v>0</v>
      </c>
      <c r="AD186" s="53">
        <f t="shared" si="55"/>
        <v>3712</v>
      </c>
      <c r="AE186" s="298"/>
    </row>
    <row r="187" spans="1:34" s="13" customFormat="1" ht="48" customHeight="1">
      <c r="A187" s="295" t="s">
        <v>357</v>
      </c>
      <c r="B187" s="19" t="s">
        <v>358</v>
      </c>
      <c r="C187" s="19">
        <f>A189</f>
        <v>2</v>
      </c>
      <c r="D187" s="51"/>
      <c r="E187" s="51"/>
      <c r="F187" s="51"/>
      <c r="G187" s="51"/>
      <c r="H187" s="297">
        <f>SUM(H188:H189)</f>
        <v>8570</v>
      </c>
      <c r="I187" s="297">
        <f t="shared" ref="I187:AD187" si="56">SUM(I188:I189)</f>
        <v>5935</v>
      </c>
      <c r="J187" s="297">
        <f t="shared" si="56"/>
        <v>0</v>
      </c>
      <c r="K187" s="297">
        <f t="shared" si="56"/>
        <v>0</v>
      </c>
      <c r="L187" s="297">
        <f t="shared" si="56"/>
        <v>0</v>
      </c>
      <c r="M187" s="297">
        <f t="shared" si="56"/>
        <v>4520</v>
      </c>
      <c r="N187" s="297">
        <f t="shared" si="56"/>
        <v>1885</v>
      </c>
      <c r="O187" s="297">
        <f t="shared" si="56"/>
        <v>4520</v>
      </c>
      <c r="P187" s="297">
        <f t="shared" si="56"/>
        <v>1885</v>
      </c>
      <c r="Q187" s="297">
        <f t="shared" si="56"/>
        <v>3712</v>
      </c>
      <c r="R187" s="297">
        <f t="shared" si="56"/>
        <v>3712</v>
      </c>
      <c r="S187" s="297">
        <f t="shared" si="56"/>
        <v>0</v>
      </c>
      <c r="T187" s="297">
        <f t="shared" si="56"/>
        <v>3712</v>
      </c>
      <c r="U187" s="297">
        <f t="shared" si="56"/>
        <v>3712</v>
      </c>
      <c r="V187" s="297">
        <f t="shared" si="56"/>
        <v>3712</v>
      </c>
      <c r="W187" s="297">
        <f t="shared" si="56"/>
        <v>0</v>
      </c>
      <c r="X187" s="297">
        <f t="shared" si="56"/>
        <v>3712</v>
      </c>
      <c r="Y187" s="297">
        <f t="shared" si="56"/>
        <v>0</v>
      </c>
      <c r="Z187" s="297">
        <f t="shared" si="56"/>
        <v>0</v>
      </c>
      <c r="AA187" s="297">
        <f t="shared" si="56"/>
        <v>3712</v>
      </c>
      <c r="AB187" s="297">
        <f t="shared" si="56"/>
        <v>3712</v>
      </c>
      <c r="AC187" s="297">
        <f t="shared" si="56"/>
        <v>0</v>
      </c>
      <c r="AD187" s="297">
        <f t="shared" si="56"/>
        <v>3712</v>
      </c>
      <c r="AE187" s="287"/>
    </row>
    <row r="188" spans="1:34" ht="46.5" customHeight="1">
      <c r="A188" s="293">
        <v>1</v>
      </c>
      <c r="B188" s="35" t="s">
        <v>248</v>
      </c>
      <c r="C188" s="35"/>
      <c r="D188" s="290"/>
      <c r="E188" s="290"/>
      <c r="F188" s="290"/>
      <c r="G188" s="291" t="s">
        <v>249</v>
      </c>
      <c r="H188" s="292">
        <v>3300</v>
      </c>
      <c r="I188" s="292">
        <f>H188</f>
        <v>3300</v>
      </c>
      <c r="J188" s="292"/>
      <c r="K188" s="292"/>
      <c r="L188" s="292"/>
      <c r="M188" s="292">
        <v>1085</v>
      </c>
      <c r="N188" s="292">
        <v>1085</v>
      </c>
      <c r="O188" s="292">
        <v>1085</v>
      </c>
      <c r="P188" s="292">
        <v>1085</v>
      </c>
      <c r="Q188" s="292">
        <v>2215</v>
      </c>
      <c r="R188" s="292">
        <v>2215</v>
      </c>
      <c r="S188" s="292"/>
      <c r="T188" s="292">
        <v>2215</v>
      </c>
      <c r="U188" s="292">
        <v>2215</v>
      </c>
      <c r="V188" s="292">
        <v>2215</v>
      </c>
      <c r="W188" s="292"/>
      <c r="X188" s="292">
        <v>2215</v>
      </c>
      <c r="Y188" s="292"/>
      <c r="Z188" s="292"/>
      <c r="AA188" s="292">
        <v>2215</v>
      </c>
      <c r="AB188" s="292">
        <v>2215</v>
      </c>
      <c r="AC188" s="292"/>
      <c r="AD188" s="292">
        <v>2215</v>
      </c>
      <c r="AE188" s="285" t="s">
        <v>62</v>
      </c>
      <c r="AF188" s="4"/>
      <c r="AG188" s="4"/>
      <c r="AH188" s="4"/>
    </row>
    <row r="189" spans="1:34" ht="48.75" customHeight="1">
      <c r="A189" s="290">
        <v>2</v>
      </c>
      <c r="B189" s="39" t="s">
        <v>250</v>
      </c>
      <c r="C189" s="39"/>
      <c r="D189" s="290"/>
      <c r="E189" s="290"/>
      <c r="F189" s="290"/>
      <c r="G189" s="290" t="s">
        <v>251</v>
      </c>
      <c r="H189" s="292">
        <v>5270</v>
      </c>
      <c r="I189" s="292">
        <v>2635</v>
      </c>
      <c r="J189" s="292"/>
      <c r="K189" s="292"/>
      <c r="L189" s="292"/>
      <c r="M189" s="292">
        <v>3435</v>
      </c>
      <c r="N189" s="292">
        <v>800</v>
      </c>
      <c r="O189" s="292">
        <v>3435</v>
      </c>
      <c r="P189" s="292">
        <v>800</v>
      </c>
      <c r="Q189" s="292">
        <v>1497</v>
      </c>
      <c r="R189" s="292">
        <v>1497</v>
      </c>
      <c r="S189" s="292"/>
      <c r="T189" s="292">
        <v>1497</v>
      </c>
      <c r="U189" s="292">
        <v>1497</v>
      </c>
      <c r="V189" s="292">
        <v>1497</v>
      </c>
      <c r="W189" s="292"/>
      <c r="X189" s="292">
        <v>1497</v>
      </c>
      <c r="Y189" s="292"/>
      <c r="Z189" s="292"/>
      <c r="AA189" s="292">
        <v>1497</v>
      </c>
      <c r="AB189" s="292">
        <v>1497</v>
      </c>
      <c r="AC189" s="292"/>
      <c r="AD189" s="292">
        <v>1497</v>
      </c>
      <c r="AE189" s="285" t="s">
        <v>62</v>
      </c>
      <c r="AF189" s="4"/>
      <c r="AG189" s="4"/>
      <c r="AH189" s="4"/>
    </row>
    <row r="190" spans="1:34" s="13" customFormat="1" ht="45.75" customHeight="1">
      <c r="A190" s="295" t="s">
        <v>359</v>
      </c>
      <c r="B190" s="19" t="s">
        <v>127</v>
      </c>
      <c r="C190" s="19">
        <f>A191</f>
        <v>1</v>
      </c>
      <c r="D190" s="51"/>
      <c r="E190" s="51">
        <v>7</v>
      </c>
      <c r="F190" s="51">
        <f>A191</f>
        <v>1</v>
      </c>
      <c r="G190" s="51"/>
      <c r="H190" s="297">
        <f>H191</f>
        <v>12210</v>
      </c>
      <c r="I190" s="297">
        <f t="shared" ref="I190:AD190" si="57">I191</f>
        <v>12210</v>
      </c>
      <c r="J190" s="297">
        <f t="shared" si="57"/>
        <v>0</v>
      </c>
      <c r="K190" s="297">
        <f t="shared" si="57"/>
        <v>0</v>
      </c>
      <c r="L190" s="297">
        <f t="shared" si="57"/>
        <v>0</v>
      </c>
      <c r="M190" s="297">
        <f t="shared" si="57"/>
        <v>3200</v>
      </c>
      <c r="N190" s="297">
        <f t="shared" si="57"/>
        <v>3200</v>
      </c>
      <c r="O190" s="297">
        <f t="shared" si="57"/>
        <v>3200</v>
      </c>
      <c r="P190" s="297">
        <f t="shared" si="57"/>
        <v>3200</v>
      </c>
      <c r="Q190" s="297">
        <f t="shared" si="57"/>
        <v>9010</v>
      </c>
      <c r="R190" s="297">
        <f t="shared" si="57"/>
        <v>9010</v>
      </c>
      <c r="S190" s="297">
        <f t="shared" si="57"/>
        <v>0</v>
      </c>
      <c r="T190" s="297">
        <f t="shared" si="57"/>
        <v>0</v>
      </c>
      <c r="U190" s="297">
        <f t="shared" si="57"/>
        <v>9010</v>
      </c>
      <c r="V190" s="297">
        <f t="shared" si="57"/>
        <v>9010</v>
      </c>
      <c r="W190" s="297">
        <f t="shared" si="57"/>
        <v>0</v>
      </c>
      <c r="X190" s="297">
        <f t="shared" si="57"/>
        <v>0</v>
      </c>
      <c r="Y190" s="297">
        <f t="shared" si="57"/>
        <v>0</v>
      </c>
      <c r="Z190" s="297">
        <f t="shared" si="57"/>
        <v>0</v>
      </c>
      <c r="AA190" s="297">
        <f t="shared" si="57"/>
        <v>5298</v>
      </c>
      <c r="AB190" s="297">
        <f t="shared" si="57"/>
        <v>5298</v>
      </c>
      <c r="AC190" s="297">
        <f t="shared" si="57"/>
        <v>0</v>
      </c>
      <c r="AD190" s="297">
        <f t="shared" si="57"/>
        <v>0</v>
      </c>
      <c r="AE190" s="287"/>
    </row>
    <row r="191" spans="1:34" ht="49.5" customHeight="1">
      <c r="A191" s="288">
        <v>1</v>
      </c>
      <c r="B191" s="35" t="s">
        <v>252</v>
      </c>
      <c r="C191" s="35"/>
      <c r="D191" s="290"/>
      <c r="E191" s="290"/>
      <c r="F191" s="290"/>
      <c r="G191" s="291" t="s">
        <v>253</v>
      </c>
      <c r="H191" s="292">
        <v>12210</v>
      </c>
      <c r="I191" s="292">
        <f>H191</f>
        <v>12210</v>
      </c>
      <c r="J191" s="292"/>
      <c r="K191" s="292"/>
      <c r="L191" s="292"/>
      <c r="M191" s="292">
        <v>3200</v>
      </c>
      <c r="N191" s="292">
        <v>3200</v>
      </c>
      <c r="O191" s="292">
        <v>3200</v>
      </c>
      <c r="P191" s="292">
        <v>3200</v>
      </c>
      <c r="Q191" s="292">
        <v>9010</v>
      </c>
      <c r="R191" s="292">
        <v>9010</v>
      </c>
      <c r="S191" s="292"/>
      <c r="T191" s="292"/>
      <c r="U191" s="292">
        <v>9010</v>
      </c>
      <c r="V191" s="292">
        <v>9010</v>
      </c>
      <c r="W191" s="292"/>
      <c r="X191" s="292"/>
      <c r="Y191" s="292"/>
      <c r="Z191" s="292"/>
      <c r="AA191" s="292">
        <v>5298</v>
      </c>
      <c r="AB191" s="292">
        <v>5298</v>
      </c>
      <c r="AC191" s="292"/>
      <c r="AD191" s="292"/>
      <c r="AE191" s="285" t="s">
        <v>207</v>
      </c>
      <c r="AF191" s="4"/>
      <c r="AG191" s="4"/>
      <c r="AH191" s="4"/>
    </row>
    <row r="192" spans="1:34" s="13" customFormat="1" ht="49.5" customHeight="1">
      <c r="A192" s="286" t="s">
        <v>20</v>
      </c>
      <c r="B192" s="22" t="s">
        <v>90</v>
      </c>
      <c r="C192" s="22">
        <f>A196</f>
        <v>3</v>
      </c>
      <c r="D192" s="51"/>
      <c r="E192" s="51">
        <v>3</v>
      </c>
      <c r="F192" s="51"/>
      <c r="G192" s="51"/>
      <c r="H192" s="53">
        <f>SUM(H194:H196)</f>
        <v>0</v>
      </c>
      <c r="I192" s="53">
        <f t="shared" ref="I192:AD192" si="58">SUM(I194:I196)</f>
        <v>0</v>
      </c>
      <c r="J192" s="53">
        <f t="shared" si="58"/>
        <v>0</v>
      </c>
      <c r="K192" s="53">
        <f t="shared" si="58"/>
        <v>0</v>
      </c>
      <c r="L192" s="53">
        <f t="shared" si="58"/>
        <v>0</v>
      </c>
      <c r="M192" s="53">
        <f t="shared" si="58"/>
        <v>0</v>
      </c>
      <c r="N192" s="53">
        <f t="shared" si="58"/>
        <v>0</v>
      </c>
      <c r="O192" s="53">
        <f t="shared" si="58"/>
        <v>0</v>
      </c>
      <c r="P192" s="53">
        <f t="shared" si="58"/>
        <v>0</v>
      </c>
      <c r="Q192" s="53">
        <f t="shared" si="58"/>
        <v>43000</v>
      </c>
      <c r="R192" s="53">
        <f t="shared" si="58"/>
        <v>43000</v>
      </c>
      <c r="S192" s="53">
        <f t="shared" si="58"/>
        <v>0</v>
      </c>
      <c r="T192" s="53">
        <f t="shared" si="58"/>
        <v>0</v>
      </c>
      <c r="U192" s="53">
        <f t="shared" si="58"/>
        <v>42000</v>
      </c>
      <c r="V192" s="53">
        <f t="shared" si="58"/>
        <v>42000</v>
      </c>
      <c r="W192" s="53">
        <f t="shared" si="58"/>
        <v>0</v>
      </c>
      <c r="X192" s="53">
        <f t="shared" si="58"/>
        <v>0</v>
      </c>
      <c r="Y192" s="53">
        <f t="shared" si="58"/>
        <v>0</v>
      </c>
      <c r="Z192" s="53">
        <f t="shared" si="58"/>
        <v>0</v>
      </c>
      <c r="AA192" s="53">
        <f t="shared" si="58"/>
        <v>325</v>
      </c>
      <c r="AB192" s="53">
        <f t="shared" si="58"/>
        <v>325</v>
      </c>
      <c r="AC192" s="53">
        <f t="shared" si="58"/>
        <v>0</v>
      </c>
      <c r="AD192" s="53">
        <f t="shared" si="58"/>
        <v>0</v>
      </c>
      <c r="AE192" s="287"/>
    </row>
    <row r="193" spans="1:34" ht="30" customHeight="1">
      <c r="A193" s="283"/>
      <c r="B193" s="56" t="s">
        <v>12</v>
      </c>
      <c r="C193" s="56"/>
      <c r="D193" s="290"/>
      <c r="E193" s="290"/>
      <c r="F193" s="290"/>
      <c r="G193" s="317"/>
      <c r="H193" s="292"/>
      <c r="I193" s="292"/>
      <c r="J193" s="292"/>
      <c r="K193" s="292"/>
      <c r="L193" s="292"/>
      <c r="M193" s="292"/>
      <c r="N193" s="292"/>
      <c r="O193" s="292"/>
      <c r="P193" s="292"/>
      <c r="Q193" s="292"/>
      <c r="R193" s="292"/>
      <c r="S193" s="292"/>
      <c r="T193" s="292"/>
      <c r="U193" s="292"/>
      <c r="V193" s="292"/>
      <c r="W193" s="292"/>
      <c r="X193" s="292"/>
      <c r="Y193" s="292"/>
      <c r="Z193" s="292"/>
      <c r="AA193" s="292"/>
      <c r="AB193" s="292"/>
      <c r="AC193" s="292"/>
      <c r="AD193" s="292"/>
      <c r="AE193" s="285"/>
      <c r="AF193" s="4"/>
      <c r="AG193" s="4"/>
      <c r="AH193" s="4"/>
    </row>
    <row r="194" spans="1:34" s="13" customFormat="1" ht="79.5" customHeight="1">
      <c r="A194" s="300">
        <v>1</v>
      </c>
      <c r="B194" s="14" t="s">
        <v>247</v>
      </c>
      <c r="C194" s="14"/>
      <c r="D194" s="51"/>
      <c r="E194" s="51"/>
      <c r="F194" s="51"/>
      <c r="G194" s="31"/>
      <c r="H194" s="292"/>
      <c r="I194" s="292"/>
      <c r="J194" s="292"/>
      <c r="K194" s="292"/>
      <c r="L194" s="292"/>
      <c r="M194" s="292"/>
      <c r="N194" s="292"/>
      <c r="O194" s="292"/>
      <c r="P194" s="292"/>
      <c r="Q194" s="292">
        <v>25000</v>
      </c>
      <c r="R194" s="292">
        <f>Q194</f>
        <v>25000</v>
      </c>
      <c r="S194" s="292"/>
      <c r="T194" s="292"/>
      <c r="U194" s="292">
        <v>25000</v>
      </c>
      <c r="V194" s="292">
        <f>U194</f>
        <v>25000</v>
      </c>
      <c r="W194" s="292"/>
      <c r="X194" s="292"/>
      <c r="Y194" s="292"/>
      <c r="Z194" s="292"/>
      <c r="AA194" s="292">
        <v>325</v>
      </c>
      <c r="AB194" s="292">
        <v>325</v>
      </c>
      <c r="AC194" s="292"/>
      <c r="AD194" s="292"/>
      <c r="AE194" s="298"/>
    </row>
    <row r="195" spans="1:34" s="6" customFormat="1" ht="42" customHeight="1">
      <c r="A195" s="312">
        <v>2</v>
      </c>
      <c r="B195" s="14" t="s">
        <v>254</v>
      </c>
      <c r="C195" s="14"/>
      <c r="D195" s="289" t="s">
        <v>255</v>
      </c>
      <c r="E195" s="34"/>
      <c r="F195" s="34"/>
      <c r="G195" s="34"/>
      <c r="H195" s="292"/>
      <c r="I195" s="292"/>
      <c r="J195" s="292"/>
      <c r="K195" s="292"/>
      <c r="L195" s="292"/>
      <c r="M195" s="292"/>
      <c r="N195" s="292"/>
      <c r="O195" s="292"/>
      <c r="P195" s="292"/>
      <c r="Q195" s="292">
        <v>3000</v>
      </c>
      <c r="R195" s="292">
        <v>3000</v>
      </c>
      <c r="S195" s="292"/>
      <c r="T195" s="292"/>
      <c r="U195" s="292">
        <v>2000</v>
      </c>
      <c r="V195" s="292">
        <v>2000</v>
      </c>
      <c r="W195" s="292"/>
      <c r="X195" s="292"/>
      <c r="Y195" s="292"/>
      <c r="Z195" s="292"/>
      <c r="AA195" s="292"/>
      <c r="AB195" s="292"/>
      <c r="AC195" s="292"/>
      <c r="AD195" s="292"/>
      <c r="AE195" s="282"/>
    </row>
    <row r="196" spans="1:34" s="6" customFormat="1" ht="44.25" customHeight="1">
      <c r="A196" s="312">
        <v>3</v>
      </c>
      <c r="B196" s="14" t="s">
        <v>256</v>
      </c>
      <c r="C196" s="14"/>
      <c r="D196" s="289" t="s">
        <v>255</v>
      </c>
      <c r="E196" s="34"/>
      <c r="F196" s="34"/>
      <c r="G196" s="34"/>
      <c r="H196" s="292"/>
      <c r="I196" s="292"/>
      <c r="J196" s="292"/>
      <c r="K196" s="292"/>
      <c r="L196" s="292"/>
      <c r="M196" s="292"/>
      <c r="N196" s="292"/>
      <c r="O196" s="292"/>
      <c r="P196" s="292"/>
      <c r="Q196" s="292">
        <v>15000</v>
      </c>
      <c r="R196" s="292">
        <v>15000</v>
      </c>
      <c r="S196" s="292"/>
      <c r="T196" s="292"/>
      <c r="U196" s="292">
        <f>R196</f>
        <v>15000</v>
      </c>
      <c r="V196" s="292">
        <f>U196</f>
        <v>15000</v>
      </c>
      <c r="W196" s="292"/>
      <c r="X196" s="292"/>
      <c r="Y196" s="292"/>
      <c r="Z196" s="292"/>
      <c r="AA196" s="292"/>
      <c r="AB196" s="292"/>
      <c r="AC196" s="292"/>
      <c r="AD196" s="292"/>
      <c r="AE196" s="282"/>
    </row>
    <row r="197" spans="1:34" s="79" customFormat="1" ht="30" customHeight="1">
      <c r="A197" s="283" t="s">
        <v>245</v>
      </c>
      <c r="B197" s="22" t="s">
        <v>258</v>
      </c>
      <c r="C197" s="53" t="e">
        <f>C198+C224</f>
        <v>#REF!</v>
      </c>
      <c r="D197" s="34"/>
      <c r="E197" s="34"/>
      <c r="F197" s="34"/>
      <c r="G197" s="34"/>
      <c r="H197" s="53">
        <f t="shared" ref="H197:AD197" si="59">H198+H224</f>
        <v>729452</v>
      </c>
      <c r="I197" s="53">
        <f t="shared" si="59"/>
        <v>314493</v>
      </c>
      <c r="J197" s="53">
        <f t="shared" si="59"/>
        <v>0</v>
      </c>
      <c r="K197" s="53">
        <f t="shared" si="59"/>
        <v>0</v>
      </c>
      <c r="L197" s="53">
        <f t="shared" si="59"/>
        <v>0</v>
      </c>
      <c r="M197" s="53">
        <f t="shared" si="59"/>
        <v>407647.83100000001</v>
      </c>
      <c r="N197" s="53">
        <f t="shared" si="59"/>
        <v>76522</v>
      </c>
      <c r="O197" s="53">
        <f t="shared" si="59"/>
        <v>407647.83100000001</v>
      </c>
      <c r="P197" s="53">
        <f t="shared" si="59"/>
        <v>76522</v>
      </c>
      <c r="Q197" s="53">
        <f t="shared" si="59"/>
        <v>952073.2</v>
      </c>
      <c r="R197" s="53">
        <f t="shared" si="59"/>
        <v>709111.61846114637</v>
      </c>
      <c r="S197" s="53">
        <f t="shared" si="59"/>
        <v>8000</v>
      </c>
      <c r="T197" s="53">
        <f t="shared" si="59"/>
        <v>50370.618461146405</v>
      </c>
      <c r="U197" s="53">
        <f t="shared" si="59"/>
        <v>702310.2</v>
      </c>
      <c r="V197" s="53">
        <f t="shared" si="59"/>
        <v>412387.61846114637</v>
      </c>
      <c r="W197" s="53">
        <f t="shared" si="59"/>
        <v>8000</v>
      </c>
      <c r="X197" s="53">
        <f t="shared" si="59"/>
        <v>50370.618461146405</v>
      </c>
      <c r="Y197" s="53">
        <f t="shared" si="59"/>
        <v>53812</v>
      </c>
      <c r="Z197" s="53">
        <f t="shared" si="59"/>
        <v>42000</v>
      </c>
      <c r="AA197" s="53">
        <f t="shared" si="59"/>
        <v>75086</v>
      </c>
      <c r="AB197" s="53">
        <f t="shared" si="59"/>
        <v>74005</v>
      </c>
      <c r="AC197" s="53">
        <f t="shared" si="59"/>
        <v>8000</v>
      </c>
      <c r="AD197" s="53">
        <f t="shared" si="59"/>
        <v>33116</v>
      </c>
      <c r="AE197" s="331"/>
    </row>
    <row r="198" spans="1:34" s="13" customFormat="1" ht="43.5" customHeight="1">
      <c r="A198" s="286" t="s">
        <v>19</v>
      </c>
      <c r="B198" s="22" t="s">
        <v>56</v>
      </c>
      <c r="C198" s="53" t="e">
        <f>C199+C219</f>
        <v>#REF!</v>
      </c>
      <c r="D198" s="51"/>
      <c r="E198" s="51"/>
      <c r="F198" s="51"/>
      <c r="G198" s="51"/>
      <c r="H198" s="53">
        <f t="shared" ref="H198:AD198" si="60">H199+H219</f>
        <v>615478</v>
      </c>
      <c r="I198" s="53">
        <f t="shared" si="60"/>
        <v>234714</v>
      </c>
      <c r="J198" s="53">
        <f t="shared" si="60"/>
        <v>0</v>
      </c>
      <c r="K198" s="53">
        <f t="shared" si="60"/>
        <v>0</v>
      </c>
      <c r="L198" s="53">
        <f t="shared" si="60"/>
        <v>0</v>
      </c>
      <c r="M198" s="53">
        <f t="shared" si="60"/>
        <v>384052.83100000001</v>
      </c>
      <c r="N198" s="53">
        <f t="shared" si="60"/>
        <v>76522</v>
      </c>
      <c r="O198" s="53">
        <f t="shared" si="60"/>
        <v>384052.83100000001</v>
      </c>
      <c r="P198" s="53">
        <f t="shared" si="60"/>
        <v>76522</v>
      </c>
      <c r="Q198" s="53">
        <f t="shared" si="60"/>
        <v>213864.2</v>
      </c>
      <c r="R198" s="53">
        <f t="shared" si="60"/>
        <v>115643.6184611464</v>
      </c>
      <c r="S198" s="53">
        <f t="shared" si="60"/>
        <v>8000</v>
      </c>
      <c r="T198" s="53">
        <f t="shared" si="60"/>
        <v>50370.618461146405</v>
      </c>
      <c r="U198" s="53">
        <f t="shared" si="60"/>
        <v>213864.2</v>
      </c>
      <c r="V198" s="53">
        <f t="shared" si="60"/>
        <v>115643.6184611464</v>
      </c>
      <c r="W198" s="53">
        <f t="shared" si="60"/>
        <v>8000</v>
      </c>
      <c r="X198" s="53">
        <f t="shared" si="60"/>
        <v>50370.618461146405</v>
      </c>
      <c r="Y198" s="53">
        <f t="shared" si="60"/>
        <v>0</v>
      </c>
      <c r="Z198" s="53">
        <f t="shared" si="60"/>
        <v>0</v>
      </c>
      <c r="AA198" s="53">
        <f t="shared" si="60"/>
        <v>59197</v>
      </c>
      <c r="AB198" s="53">
        <f t="shared" si="60"/>
        <v>58116</v>
      </c>
      <c r="AC198" s="53">
        <f t="shared" si="60"/>
        <v>8000</v>
      </c>
      <c r="AD198" s="53">
        <f t="shared" si="60"/>
        <v>33116</v>
      </c>
      <c r="AE198" s="287"/>
    </row>
    <row r="199" spans="1:34" s="41" customFormat="1" ht="40.5" customHeight="1">
      <c r="A199" s="295" t="s">
        <v>357</v>
      </c>
      <c r="B199" s="19" t="s">
        <v>358</v>
      </c>
      <c r="C199" s="19" t="str">
        <f>A218</f>
        <v>27</v>
      </c>
      <c r="D199" s="296"/>
      <c r="E199" s="296">
        <v>25</v>
      </c>
      <c r="F199" s="296"/>
      <c r="G199" s="296"/>
      <c r="H199" s="297">
        <f t="shared" ref="H199:AD199" si="61">SUM(H200:H218)</f>
        <v>347247</v>
      </c>
      <c r="I199" s="297">
        <f t="shared" si="61"/>
        <v>174941</v>
      </c>
      <c r="J199" s="297">
        <f t="shared" si="61"/>
        <v>0</v>
      </c>
      <c r="K199" s="297">
        <f t="shared" si="61"/>
        <v>0</v>
      </c>
      <c r="L199" s="297">
        <f t="shared" si="61"/>
        <v>0</v>
      </c>
      <c r="M199" s="297">
        <f t="shared" si="61"/>
        <v>274186.83100000001</v>
      </c>
      <c r="N199" s="297">
        <f t="shared" si="61"/>
        <v>53322</v>
      </c>
      <c r="O199" s="297">
        <f t="shared" si="61"/>
        <v>274186.83100000001</v>
      </c>
      <c r="P199" s="297">
        <f t="shared" si="61"/>
        <v>53322</v>
      </c>
      <c r="Q199" s="297">
        <f t="shared" si="61"/>
        <v>60407.199999999997</v>
      </c>
      <c r="R199" s="297">
        <f t="shared" si="61"/>
        <v>58370.618461146405</v>
      </c>
      <c r="S199" s="297">
        <f t="shared" si="61"/>
        <v>8000</v>
      </c>
      <c r="T199" s="297">
        <f t="shared" si="61"/>
        <v>50370.618461146405</v>
      </c>
      <c r="U199" s="297">
        <f t="shared" si="61"/>
        <v>60407.199999999997</v>
      </c>
      <c r="V199" s="297">
        <f t="shared" si="61"/>
        <v>58370.618461146405</v>
      </c>
      <c r="W199" s="297">
        <f t="shared" si="61"/>
        <v>8000</v>
      </c>
      <c r="X199" s="297">
        <f t="shared" si="61"/>
        <v>50370.618461146405</v>
      </c>
      <c r="Y199" s="297">
        <f t="shared" si="61"/>
        <v>0</v>
      </c>
      <c r="Z199" s="297">
        <f t="shared" si="61"/>
        <v>0</v>
      </c>
      <c r="AA199" s="297">
        <f t="shared" si="61"/>
        <v>41116</v>
      </c>
      <c r="AB199" s="297">
        <f t="shared" si="61"/>
        <v>41116</v>
      </c>
      <c r="AC199" s="297">
        <f t="shared" si="61"/>
        <v>8000</v>
      </c>
      <c r="AD199" s="297">
        <f t="shared" si="61"/>
        <v>33116</v>
      </c>
      <c r="AE199" s="298"/>
    </row>
    <row r="200" spans="1:34" ht="45.75" customHeight="1">
      <c r="A200" s="294" t="s">
        <v>110</v>
      </c>
      <c r="B200" s="40" t="s">
        <v>260</v>
      </c>
      <c r="C200" s="40"/>
      <c r="D200" s="290"/>
      <c r="E200" s="290"/>
      <c r="F200" s="290"/>
      <c r="G200" s="291" t="s">
        <v>261</v>
      </c>
      <c r="H200" s="292">
        <v>6400</v>
      </c>
      <c r="I200" s="292">
        <f>H200</f>
        <v>6400</v>
      </c>
      <c r="J200" s="292"/>
      <c r="K200" s="292"/>
      <c r="L200" s="292"/>
      <c r="M200" s="292">
        <v>5560</v>
      </c>
      <c r="N200" s="292">
        <v>900</v>
      </c>
      <c r="O200" s="292">
        <v>5560</v>
      </c>
      <c r="P200" s="292">
        <v>900</v>
      </c>
      <c r="Q200" s="292">
        <v>840</v>
      </c>
      <c r="R200" s="292">
        <v>840</v>
      </c>
      <c r="S200" s="292"/>
      <c r="T200" s="292">
        <v>840</v>
      </c>
      <c r="U200" s="292">
        <v>840</v>
      </c>
      <c r="V200" s="292">
        <v>840</v>
      </c>
      <c r="W200" s="292"/>
      <c r="X200" s="292">
        <v>840</v>
      </c>
      <c r="Y200" s="292"/>
      <c r="Z200" s="292"/>
      <c r="AA200" s="292">
        <v>840</v>
      </c>
      <c r="AB200" s="292">
        <v>840</v>
      </c>
      <c r="AC200" s="292"/>
      <c r="AD200" s="292">
        <v>840</v>
      </c>
      <c r="AE200" s="285" t="s">
        <v>66</v>
      </c>
      <c r="AF200" s="4"/>
      <c r="AG200" s="4"/>
      <c r="AH200" s="4"/>
    </row>
    <row r="201" spans="1:34" ht="55.5" customHeight="1">
      <c r="A201" s="294" t="s">
        <v>141</v>
      </c>
      <c r="B201" s="21" t="s">
        <v>262</v>
      </c>
      <c r="C201" s="21"/>
      <c r="D201" s="290"/>
      <c r="E201" s="290"/>
      <c r="F201" s="290"/>
      <c r="G201" s="290" t="s">
        <v>263</v>
      </c>
      <c r="H201" s="292">
        <f>19880+7622-280-22</f>
        <v>27200</v>
      </c>
      <c r="I201" s="292">
        <f>H201</f>
        <v>27200</v>
      </c>
      <c r="J201" s="292"/>
      <c r="K201" s="292"/>
      <c r="L201" s="292"/>
      <c r="M201" s="292">
        <v>22412</v>
      </c>
      <c r="N201" s="292">
        <v>22412</v>
      </c>
      <c r="O201" s="292">
        <v>22412</v>
      </c>
      <c r="P201" s="292">
        <v>22412</v>
      </c>
      <c r="Q201" s="292">
        <v>2446</v>
      </c>
      <c r="R201" s="292">
        <v>2446</v>
      </c>
      <c r="S201" s="292"/>
      <c r="T201" s="292">
        <v>2446</v>
      </c>
      <c r="U201" s="292">
        <v>2446</v>
      </c>
      <c r="V201" s="292">
        <v>2446</v>
      </c>
      <c r="W201" s="292"/>
      <c r="X201" s="292">
        <v>2446</v>
      </c>
      <c r="Y201" s="292"/>
      <c r="Z201" s="292"/>
      <c r="AA201" s="292">
        <v>2446</v>
      </c>
      <c r="AB201" s="292">
        <v>2446</v>
      </c>
      <c r="AC201" s="292"/>
      <c r="AD201" s="292">
        <v>2446</v>
      </c>
      <c r="AE201" s="285" t="s">
        <v>264</v>
      </c>
      <c r="AF201" s="4"/>
      <c r="AG201" s="4"/>
      <c r="AH201" s="4"/>
    </row>
    <row r="202" spans="1:34" ht="57.75" customHeight="1">
      <c r="A202" s="294" t="s">
        <v>111</v>
      </c>
      <c r="B202" s="40" t="s">
        <v>265</v>
      </c>
      <c r="C202" s="40"/>
      <c r="D202" s="290"/>
      <c r="E202" s="290"/>
      <c r="F202" s="290"/>
      <c r="G202" s="291" t="s">
        <v>266</v>
      </c>
      <c r="H202" s="292">
        <v>8200</v>
      </c>
      <c r="I202" s="292">
        <f>H202</f>
        <v>8200</v>
      </c>
      <c r="J202" s="292"/>
      <c r="K202" s="292"/>
      <c r="L202" s="292"/>
      <c r="M202" s="292">
        <v>5039.8310000000001</v>
      </c>
      <c r="N202" s="292">
        <v>1800</v>
      </c>
      <c r="O202" s="292">
        <v>5039.8310000000001</v>
      </c>
      <c r="P202" s="292">
        <v>1800</v>
      </c>
      <c r="Q202" s="292">
        <v>3138</v>
      </c>
      <c r="R202" s="292">
        <v>3138</v>
      </c>
      <c r="S202" s="292"/>
      <c r="T202" s="292">
        <v>3138</v>
      </c>
      <c r="U202" s="292">
        <v>3138</v>
      </c>
      <c r="V202" s="292">
        <v>3138</v>
      </c>
      <c r="W202" s="292"/>
      <c r="X202" s="292">
        <v>3138</v>
      </c>
      <c r="Y202" s="292"/>
      <c r="Z202" s="292"/>
      <c r="AA202" s="292">
        <v>3138</v>
      </c>
      <c r="AB202" s="292">
        <v>3138</v>
      </c>
      <c r="AC202" s="292"/>
      <c r="AD202" s="292">
        <v>3138</v>
      </c>
      <c r="AE202" s="285" t="s">
        <v>66</v>
      </c>
      <c r="AF202" s="4"/>
      <c r="AG202" s="4"/>
      <c r="AH202" s="4"/>
    </row>
    <row r="203" spans="1:34" ht="62.25" customHeight="1">
      <c r="A203" s="294" t="s">
        <v>63</v>
      </c>
      <c r="B203" s="40" t="s">
        <v>267</v>
      </c>
      <c r="C203" s="40"/>
      <c r="D203" s="290"/>
      <c r="E203" s="290"/>
      <c r="F203" s="290"/>
      <c r="G203" s="291" t="s">
        <v>268</v>
      </c>
      <c r="H203" s="292">
        <v>8800</v>
      </c>
      <c r="I203" s="292">
        <f>H203</f>
        <v>8800</v>
      </c>
      <c r="J203" s="292"/>
      <c r="K203" s="292"/>
      <c r="L203" s="292"/>
      <c r="M203" s="292">
        <v>4000</v>
      </c>
      <c r="N203" s="292">
        <v>2000</v>
      </c>
      <c r="O203" s="292">
        <v>4000</v>
      </c>
      <c r="P203" s="292">
        <v>2000</v>
      </c>
      <c r="Q203" s="292">
        <v>2392</v>
      </c>
      <c r="R203" s="292">
        <v>2392</v>
      </c>
      <c r="S203" s="292">
        <v>1000</v>
      </c>
      <c r="T203" s="292">
        <v>1392</v>
      </c>
      <c r="U203" s="292">
        <v>2392</v>
      </c>
      <c r="V203" s="292">
        <v>2392</v>
      </c>
      <c r="W203" s="292">
        <v>1000</v>
      </c>
      <c r="X203" s="292">
        <v>1392</v>
      </c>
      <c r="Y203" s="292"/>
      <c r="Z203" s="292"/>
      <c r="AA203" s="292">
        <v>2392</v>
      </c>
      <c r="AB203" s="292">
        <v>2392</v>
      </c>
      <c r="AC203" s="292">
        <v>1000</v>
      </c>
      <c r="AD203" s="292">
        <v>1392</v>
      </c>
      <c r="AE203" s="285" t="s">
        <v>269</v>
      </c>
      <c r="AF203" s="4"/>
      <c r="AG203" s="4"/>
      <c r="AH203" s="4"/>
    </row>
    <row r="204" spans="1:34" ht="71.25" customHeight="1">
      <c r="A204" s="294" t="s">
        <v>114</v>
      </c>
      <c r="B204" s="40" t="s">
        <v>270</v>
      </c>
      <c r="C204" s="40"/>
      <c r="D204" s="290"/>
      <c r="E204" s="290"/>
      <c r="F204" s="290"/>
      <c r="G204" s="291" t="s">
        <v>271</v>
      </c>
      <c r="H204" s="292">
        <v>9753</v>
      </c>
      <c r="I204" s="292">
        <f>H204-3000</f>
        <v>6753</v>
      </c>
      <c r="J204" s="292"/>
      <c r="K204" s="292"/>
      <c r="L204" s="292"/>
      <c r="M204" s="292">
        <v>2600</v>
      </c>
      <c r="N204" s="292">
        <v>1300</v>
      </c>
      <c r="O204" s="292">
        <v>2600</v>
      </c>
      <c r="P204" s="292">
        <v>1300</v>
      </c>
      <c r="Q204" s="292">
        <v>5453</v>
      </c>
      <c r="R204" s="292">
        <v>5453</v>
      </c>
      <c r="S204" s="292"/>
      <c r="T204" s="292">
        <v>5453</v>
      </c>
      <c r="U204" s="292">
        <v>5453</v>
      </c>
      <c r="V204" s="292">
        <v>5453</v>
      </c>
      <c r="W204" s="292"/>
      <c r="X204" s="292">
        <v>5453</v>
      </c>
      <c r="Y204" s="292"/>
      <c r="Z204" s="292"/>
      <c r="AA204" s="292">
        <v>5450</v>
      </c>
      <c r="AB204" s="292">
        <v>5450</v>
      </c>
      <c r="AC204" s="292"/>
      <c r="AD204" s="292">
        <v>5450</v>
      </c>
      <c r="AE204" s="285" t="s">
        <v>66</v>
      </c>
      <c r="AF204" s="4"/>
      <c r="AG204" s="4"/>
      <c r="AH204" s="4"/>
    </row>
    <row r="205" spans="1:34" ht="41.25" customHeight="1">
      <c r="A205" s="294" t="s">
        <v>149</v>
      </c>
      <c r="B205" s="40" t="s">
        <v>272</v>
      </c>
      <c r="C205" s="40"/>
      <c r="D205" s="290"/>
      <c r="E205" s="290"/>
      <c r="F205" s="290"/>
      <c r="G205" s="332" t="s">
        <v>273</v>
      </c>
      <c r="H205" s="292">
        <v>3000</v>
      </c>
      <c r="I205" s="292">
        <v>1500</v>
      </c>
      <c r="J205" s="292"/>
      <c r="K205" s="292"/>
      <c r="L205" s="292"/>
      <c r="M205" s="292">
        <v>2000</v>
      </c>
      <c r="N205" s="292">
        <v>500</v>
      </c>
      <c r="O205" s="292">
        <v>2000</v>
      </c>
      <c r="P205" s="292">
        <v>500</v>
      </c>
      <c r="Q205" s="292">
        <v>1000</v>
      </c>
      <c r="R205" s="292">
        <v>1000</v>
      </c>
      <c r="S205" s="292"/>
      <c r="T205" s="292">
        <v>1000</v>
      </c>
      <c r="U205" s="292">
        <v>1000</v>
      </c>
      <c r="V205" s="292">
        <v>1000</v>
      </c>
      <c r="W205" s="292"/>
      <c r="X205" s="292">
        <v>1000</v>
      </c>
      <c r="Y205" s="292"/>
      <c r="Z205" s="292"/>
      <c r="AA205" s="292">
        <v>1000</v>
      </c>
      <c r="AB205" s="292">
        <v>1000</v>
      </c>
      <c r="AC205" s="292"/>
      <c r="AD205" s="292">
        <v>1000</v>
      </c>
      <c r="AE205" s="285" t="s">
        <v>66</v>
      </c>
      <c r="AF205" s="4"/>
      <c r="AG205" s="4"/>
      <c r="AH205" s="4"/>
    </row>
    <row r="206" spans="1:34" ht="78.75" customHeight="1">
      <c r="A206" s="294" t="s">
        <v>117</v>
      </c>
      <c r="B206" s="42" t="s">
        <v>274</v>
      </c>
      <c r="C206" s="42"/>
      <c r="D206" s="290"/>
      <c r="E206" s="290"/>
      <c r="F206" s="290"/>
      <c r="G206" s="291" t="s">
        <v>275</v>
      </c>
      <c r="H206" s="292">
        <f>O206+U206</f>
        <v>67056</v>
      </c>
      <c r="I206" s="292">
        <v>9100</v>
      </c>
      <c r="J206" s="292"/>
      <c r="K206" s="292"/>
      <c r="L206" s="292"/>
      <c r="M206" s="292">
        <v>64956</v>
      </c>
      <c r="N206" s="292">
        <v>7000</v>
      </c>
      <c r="O206" s="292">
        <v>64956</v>
      </c>
      <c r="P206" s="292">
        <v>7000</v>
      </c>
      <c r="Q206" s="292">
        <v>2100</v>
      </c>
      <c r="R206" s="292">
        <v>2100</v>
      </c>
      <c r="S206" s="292"/>
      <c r="T206" s="292">
        <v>2100</v>
      </c>
      <c r="U206" s="292">
        <v>2100</v>
      </c>
      <c r="V206" s="292">
        <v>2100</v>
      </c>
      <c r="W206" s="292"/>
      <c r="X206" s="292">
        <v>2100</v>
      </c>
      <c r="Y206" s="292"/>
      <c r="Z206" s="292"/>
      <c r="AA206" s="292">
        <v>2100</v>
      </c>
      <c r="AB206" s="292">
        <v>2100</v>
      </c>
      <c r="AC206" s="292"/>
      <c r="AD206" s="292">
        <v>2100</v>
      </c>
      <c r="AE206" s="285" t="s">
        <v>66</v>
      </c>
      <c r="AF206" s="4"/>
      <c r="AG206" s="4"/>
      <c r="AH206" s="4"/>
    </row>
    <row r="207" spans="1:34" ht="57.75" customHeight="1">
      <c r="A207" s="294" t="s">
        <v>164</v>
      </c>
      <c r="B207" s="35" t="s">
        <v>276</v>
      </c>
      <c r="C207" s="35"/>
      <c r="D207" s="290"/>
      <c r="E207" s="290"/>
      <c r="F207" s="290"/>
      <c r="G207" s="31" t="s">
        <v>277</v>
      </c>
      <c r="H207" s="292">
        <v>123000</v>
      </c>
      <c r="I207" s="292">
        <f>H207-82412</f>
        <v>40588</v>
      </c>
      <c r="J207" s="292"/>
      <c r="K207" s="292"/>
      <c r="L207" s="292"/>
      <c r="M207" s="292">
        <v>113965</v>
      </c>
      <c r="N207" s="292">
        <v>800</v>
      </c>
      <c r="O207" s="292">
        <v>113965</v>
      </c>
      <c r="P207" s="292">
        <v>800</v>
      </c>
      <c r="Q207" s="292">
        <v>1700</v>
      </c>
      <c r="R207" s="292">
        <v>1700</v>
      </c>
      <c r="S207" s="292"/>
      <c r="T207" s="292">
        <v>1700</v>
      </c>
      <c r="U207" s="292">
        <v>1700</v>
      </c>
      <c r="V207" s="292">
        <v>1700</v>
      </c>
      <c r="W207" s="292"/>
      <c r="X207" s="292">
        <v>1700</v>
      </c>
      <c r="Y207" s="292"/>
      <c r="Z207" s="292"/>
      <c r="AA207" s="292">
        <v>1700</v>
      </c>
      <c r="AB207" s="292">
        <v>1700</v>
      </c>
      <c r="AC207" s="292"/>
      <c r="AD207" s="292">
        <v>1700</v>
      </c>
      <c r="AE207" s="285" t="s">
        <v>66</v>
      </c>
      <c r="AF207" s="4"/>
      <c r="AG207" s="4"/>
      <c r="AH207" s="4"/>
    </row>
    <row r="208" spans="1:34" ht="47.25" customHeight="1">
      <c r="A208" s="294" t="s">
        <v>122</v>
      </c>
      <c r="B208" s="48" t="s">
        <v>278</v>
      </c>
      <c r="C208" s="48"/>
      <c r="D208" s="290"/>
      <c r="E208" s="290"/>
      <c r="F208" s="290"/>
      <c r="G208" s="290" t="s">
        <v>279</v>
      </c>
      <c r="H208" s="292">
        <v>13000</v>
      </c>
      <c r="I208" s="292">
        <f t="shared" ref="I208:I215" si="62">H208</f>
        <v>13000</v>
      </c>
      <c r="J208" s="292"/>
      <c r="K208" s="292"/>
      <c r="L208" s="292"/>
      <c r="M208" s="292">
        <v>6970</v>
      </c>
      <c r="N208" s="292">
        <v>6970</v>
      </c>
      <c r="O208" s="292">
        <v>6970</v>
      </c>
      <c r="P208" s="292">
        <v>6970</v>
      </c>
      <c r="Q208" s="292">
        <v>5434</v>
      </c>
      <c r="R208" s="292">
        <v>5434</v>
      </c>
      <c r="S208" s="292"/>
      <c r="T208" s="292">
        <v>5434</v>
      </c>
      <c r="U208" s="292">
        <v>5434</v>
      </c>
      <c r="V208" s="292">
        <v>5434</v>
      </c>
      <c r="W208" s="292"/>
      <c r="X208" s="292">
        <v>5434</v>
      </c>
      <c r="Y208" s="292"/>
      <c r="Z208" s="292"/>
      <c r="AA208" s="292">
        <v>5430</v>
      </c>
      <c r="AB208" s="292">
        <v>5430</v>
      </c>
      <c r="AC208" s="292"/>
      <c r="AD208" s="292">
        <v>5430</v>
      </c>
      <c r="AE208" s="285" t="s">
        <v>66</v>
      </c>
      <c r="AF208" s="4"/>
      <c r="AG208" s="4"/>
      <c r="AH208" s="4"/>
    </row>
    <row r="209" spans="1:34" ht="42" customHeight="1">
      <c r="A209" s="294" t="s">
        <v>303</v>
      </c>
      <c r="B209" s="48" t="s">
        <v>280</v>
      </c>
      <c r="C209" s="48"/>
      <c r="D209" s="290"/>
      <c r="E209" s="290"/>
      <c r="F209" s="290"/>
      <c r="G209" s="290" t="s">
        <v>281</v>
      </c>
      <c r="H209" s="292">
        <v>14900</v>
      </c>
      <c r="I209" s="292">
        <f t="shared" si="62"/>
        <v>14900</v>
      </c>
      <c r="J209" s="292"/>
      <c r="K209" s="292"/>
      <c r="L209" s="292"/>
      <c r="M209" s="292">
        <v>13875</v>
      </c>
      <c r="N209" s="292">
        <v>1400</v>
      </c>
      <c r="O209" s="292">
        <v>13875</v>
      </c>
      <c r="P209" s="292">
        <v>1400</v>
      </c>
      <c r="Q209" s="292">
        <v>739</v>
      </c>
      <c r="R209" s="292">
        <v>739</v>
      </c>
      <c r="S209" s="292"/>
      <c r="T209" s="292">
        <v>739</v>
      </c>
      <c r="U209" s="292">
        <v>739</v>
      </c>
      <c r="V209" s="292">
        <v>739</v>
      </c>
      <c r="W209" s="292"/>
      <c r="X209" s="292">
        <v>739</v>
      </c>
      <c r="Y209" s="292"/>
      <c r="Z209" s="292"/>
      <c r="AA209" s="292">
        <v>730</v>
      </c>
      <c r="AB209" s="292">
        <v>730</v>
      </c>
      <c r="AC209" s="292"/>
      <c r="AD209" s="292">
        <v>730</v>
      </c>
      <c r="AE209" s="285" t="s">
        <v>66</v>
      </c>
      <c r="AF209" s="4"/>
      <c r="AG209" s="4"/>
      <c r="AH209" s="4"/>
    </row>
    <row r="210" spans="1:34" ht="62.25" customHeight="1">
      <c r="A210" s="294" t="s">
        <v>124</v>
      </c>
      <c r="B210" s="48" t="s">
        <v>282</v>
      </c>
      <c r="C210" s="48"/>
      <c r="D210" s="290"/>
      <c r="E210" s="290"/>
      <c r="F210" s="290"/>
      <c r="G210" s="290" t="s">
        <v>283</v>
      </c>
      <c r="H210" s="292">
        <v>14700</v>
      </c>
      <c r="I210" s="292">
        <f t="shared" si="62"/>
        <v>14700</v>
      </c>
      <c r="J210" s="292"/>
      <c r="K210" s="292"/>
      <c r="L210" s="292"/>
      <c r="M210" s="292">
        <v>13669</v>
      </c>
      <c r="N210" s="292">
        <v>2500</v>
      </c>
      <c r="O210" s="292">
        <v>13669</v>
      </c>
      <c r="P210" s="292">
        <v>2500</v>
      </c>
      <c r="Q210" s="292">
        <v>1000</v>
      </c>
      <c r="R210" s="292">
        <v>1000</v>
      </c>
      <c r="S210" s="292"/>
      <c r="T210" s="292">
        <v>1000</v>
      </c>
      <c r="U210" s="292">
        <v>1000</v>
      </c>
      <c r="V210" s="292">
        <v>1000</v>
      </c>
      <c r="W210" s="292"/>
      <c r="X210" s="292">
        <v>1000</v>
      </c>
      <c r="Y210" s="292"/>
      <c r="Z210" s="292"/>
      <c r="AA210" s="292">
        <v>1000</v>
      </c>
      <c r="AB210" s="292">
        <v>1000</v>
      </c>
      <c r="AC210" s="292"/>
      <c r="AD210" s="292">
        <v>1000</v>
      </c>
      <c r="AE210" s="285" t="s">
        <v>66</v>
      </c>
      <c r="AF210" s="4"/>
      <c r="AG210" s="4"/>
      <c r="AH210" s="4"/>
    </row>
    <row r="211" spans="1:34" ht="47.25" customHeight="1">
      <c r="A211" s="294" t="s">
        <v>341</v>
      </c>
      <c r="B211" s="21" t="s">
        <v>284</v>
      </c>
      <c r="C211" s="21"/>
      <c r="D211" s="290"/>
      <c r="E211" s="290"/>
      <c r="F211" s="290"/>
      <c r="G211" s="290" t="s">
        <v>285</v>
      </c>
      <c r="H211" s="292">
        <v>3400</v>
      </c>
      <c r="I211" s="292">
        <f t="shared" si="62"/>
        <v>3400</v>
      </c>
      <c r="J211" s="292"/>
      <c r="K211" s="292"/>
      <c r="L211" s="292"/>
      <c r="M211" s="292">
        <v>1200</v>
      </c>
      <c r="N211" s="292">
        <v>1200</v>
      </c>
      <c r="O211" s="292">
        <v>1200</v>
      </c>
      <c r="P211" s="292">
        <v>1200</v>
      </c>
      <c r="Q211" s="292">
        <v>2200</v>
      </c>
      <c r="R211" s="292">
        <v>2200</v>
      </c>
      <c r="S211" s="292"/>
      <c r="T211" s="292">
        <v>2200</v>
      </c>
      <c r="U211" s="292">
        <v>2200</v>
      </c>
      <c r="V211" s="292">
        <v>2200</v>
      </c>
      <c r="W211" s="292"/>
      <c r="X211" s="292">
        <v>2200</v>
      </c>
      <c r="Y211" s="292"/>
      <c r="Z211" s="292"/>
      <c r="AA211" s="292">
        <v>2200</v>
      </c>
      <c r="AB211" s="292">
        <v>2200</v>
      </c>
      <c r="AC211" s="292"/>
      <c r="AD211" s="292">
        <v>2200</v>
      </c>
      <c r="AE211" s="285" t="s">
        <v>66</v>
      </c>
      <c r="AF211" s="4"/>
      <c r="AG211" s="4"/>
      <c r="AH211" s="4"/>
    </row>
    <row r="212" spans="1:34" ht="42" customHeight="1">
      <c r="A212" s="294" t="s">
        <v>342</v>
      </c>
      <c r="B212" s="57" t="s">
        <v>286</v>
      </c>
      <c r="C212" s="57"/>
      <c r="D212" s="290"/>
      <c r="E212" s="290"/>
      <c r="F212" s="290"/>
      <c r="G212" s="308" t="s">
        <v>287</v>
      </c>
      <c r="H212" s="292">
        <v>1000</v>
      </c>
      <c r="I212" s="292">
        <f t="shared" si="62"/>
        <v>1000</v>
      </c>
      <c r="J212" s="292"/>
      <c r="K212" s="292"/>
      <c r="L212" s="292"/>
      <c r="M212" s="292">
        <v>300</v>
      </c>
      <c r="N212" s="292">
        <v>300</v>
      </c>
      <c r="O212" s="292">
        <v>300</v>
      </c>
      <c r="P212" s="292">
        <v>300</v>
      </c>
      <c r="Q212" s="292">
        <v>697</v>
      </c>
      <c r="R212" s="292">
        <v>697</v>
      </c>
      <c r="S212" s="292"/>
      <c r="T212" s="292">
        <v>697</v>
      </c>
      <c r="U212" s="292">
        <v>697</v>
      </c>
      <c r="V212" s="292">
        <v>697</v>
      </c>
      <c r="W212" s="292"/>
      <c r="X212" s="292">
        <v>697</v>
      </c>
      <c r="Y212" s="292"/>
      <c r="Z212" s="292"/>
      <c r="AA212" s="292">
        <v>690</v>
      </c>
      <c r="AB212" s="292">
        <v>690</v>
      </c>
      <c r="AC212" s="292"/>
      <c r="AD212" s="292">
        <v>690</v>
      </c>
      <c r="AE212" s="285" t="s">
        <v>66</v>
      </c>
      <c r="AF212" s="4"/>
      <c r="AG212" s="4"/>
      <c r="AH212" s="4"/>
    </row>
    <row r="213" spans="1:34" ht="57" customHeight="1">
      <c r="A213" s="294" t="s">
        <v>351</v>
      </c>
      <c r="B213" s="57" t="s">
        <v>288</v>
      </c>
      <c r="C213" s="57"/>
      <c r="D213" s="290"/>
      <c r="E213" s="290"/>
      <c r="F213" s="290"/>
      <c r="G213" s="308" t="s">
        <v>289</v>
      </c>
      <c r="H213" s="292">
        <v>1500</v>
      </c>
      <c r="I213" s="292">
        <f t="shared" si="62"/>
        <v>1500</v>
      </c>
      <c r="J213" s="292"/>
      <c r="K213" s="292"/>
      <c r="L213" s="292"/>
      <c r="M213" s="292">
        <v>380</v>
      </c>
      <c r="N213" s="292">
        <v>380</v>
      </c>
      <c r="O213" s="292">
        <v>380</v>
      </c>
      <c r="P213" s="292">
        <v>380</v>
      </c>
      <c r="Q213" s="292">
        <v>1100</v>
      </c>
      <c r="R213" s="292">
        <v>1100</v>
      </c>
      <c r="S213" s="292"/>
      <c r="T213" s="292">
        <v>1100</v>
      </c>
      <c r="U213" s="292">
        <v>1100</v>
      </c>
      <c r="V213" s="292">
        <v>1100</v>
      </c>
      <c r="W213" s="292"/>
      <c r="X213" s="292">
        <v>1100</v>
      </c>
      <c r="Y213" s="292"/>
      <c r="Z213" s="292"/>
      <c r="AA213" s="292">
        <v>1100</v>
      </c>
      <c r="AB213" s="292">
        <v>1100</v>
      </c>
      <c r="AC213" s="292"/>
      <c r="AD213" s="292">
        <v>1100</v>
      </c>
      <c r="AE213" s="285" t="s">
        <v>66</v>
      </c>
      <c r="AF213" s="4"/>
      <c r="AG213" s="4"/>
      <c r="AH213" s="4"/>
    </row>
    <row r="214" spans="1:34" ht="55.5" customHeight="1">
      <c r="A214" s="294" t="s">
        <v>343</v>
      </c>
      <c r="B214" s="57" t="s">
        <v>290</v>
      </c>
      <c r="C214" s="57"/>
      <c r="D214" s="290"/>
      <c r="E214" s="290"/>
      <c r="F214" s="290"/>
      <c r="G214" s="308" t="s">
        <v>291</v>
      </c>
      <c r="H214" s="292">
        <v>1500</v>
      </c>
      <c r="I214" s="292">
        <f t="shared" si="62"/>
        <v>1500</v>
      </c>
      <c r="J214" s="292"/>
      <c r="K214" s="292"/>
      <c r="L214" s="292"/>
      <c r="M214" s="292">
        <v>380</v>
      </c>
      <c r="N214" s="292">
        <v>380</v>
      </c>
      <c r="O214" s="292">
        <v>380</v>
      </c>
      <c r="P214" s="292">
        <v>380</v>
      </c>
      <c r="Q214" s="292">
        <v>1100</v>
      </c>
      <c r="R214" s="292">
        <v>1100</v>
      </c>
      <c r="S214" s="292"/>
      <c r="T214" s="292">
        <v>1100</v>
      </c>
      <c r="U214" s="292">
        <v>1100</v>
      </c>
      <c r="V214" s="292">
        <v>1100</v>
      </c>
      <c r="W214" s="292"/>
      <c r="X214" s="292">
        <v>1100</v>
      </c>
      <c r="Y214" s="292"/>
      <c r="Z214" s="292"/>
      <c r="AA214" s="292">
        <v>1100</v>
      </c>
      <c r="AB214" s="292">
        <v>1100</v>
      </c>
      <c r="AC214" s="292"/>
      <c r="AD214" s="292">
        <v>1100</v>
      </c>
      <c r="AE214" s="285" t="s">
        <v>66</v>
      </c>
      <c r="AF214" s="4"/>
      <c r="AG214" s="4"/>
      <c r="AH214" s="4"/>
    </row>
    <row r="215" spans="1:34" ht="52.5" customHeight="1">
      <c r="A215" s="294" t="s">
        <v>352</v>
      </c>
      <c r="B215" s="57" t="s">
        <v>292</v>
      </c>
      <c r="C215" s="57"/>
      <c r="D215" s="290"/>
      <c r="E215" s="290"/>
      <c r="F215" s="290"/>
      <c r="G215" s="308" t="s">
        <v>293</v>
      </c>
      <c r="H215" s="292">
        <v>1800</v>
      </c>
      <c r="I215" s="292">
        <f t="shared" si="62"/>
        <v>1800</v>
      </c>
      <c r="J215" s="292"/>
      <c r="K215" s="292"/>
      <c r="L215" s="292"/>
      <c r="M215" s="292">
        <v>480</v>
      </c>
      <c r="N215" s="292">
        <v>480</v>
      </c>
      <c r="O215" s="292">
        <v>480</v>
      </c>
      <c r="P215" s="292">
        <v>480</v>
      </c>
      <c r="Q215" s="292">
        <v>1300</v>
      </c>
      <c r="R215" s="292">
        <v>1300</v>
      </c>
      <c r="S215" s="292"/>
      <c r="T215" s="292">
        <v>1300</v>
      </c>
      <c r="U215" s="292">
        <v>1300</v>
      </c>
      <c r="V215" s="292">
        <v>1300</v>
      </c>
      <c r="W215" s="292"/>
      <c r="X215" s="292">
        <v>1300</v>
      </c>
      <c r="Y215" s="292"/>
      <c r="Z215" s="292"/>
      <c r="AA215" s="292">
        <v>1300</v>
      </c>
      <c r="AB215" s="292">
        <v>1300</v>
      </c>
      <c r="AC215" s="292"/>
      <c r="AD215" s="292">
        <v>1300</v>
      </c>
      <c r="AE215" s="285" t="s">
        <v>66</v>
      </c>
      <c r="AF215" s="4"/>
      <c r="AG215" s="4"/>
      <c r="AH215" s="4"/>
    </row>
    <row r="216" spans="1:34" s="41" customFormat="1" ht="48" customHeight="1">
      <c r="A216" s="294" t="s">
        <v>407</v>
      </c>
      <c r="B216" s="46" t="s">
        <v>174</v>
      </c>
      <c r="C216" s="46"/>
      <c r="D216" s="320" t="s">
        <v>175</v>
      </c>
      <c r="E216" s="296"/>
      <c r="F216" s="296"/>
      <c r="G216" s="296"/>
      <c r="H216" s="292"/>
      <c r="I216" s="292"/>
      <c r="J216" s="292"/>
      <c r="K216" s="292"/>
      <c r="L216" s="292"/>
      <c r="M216" s="292"/>
      <c r="N216" s="292"/>
      <c r="O216" s="292"/>
      <c r="P216" s="292"/>
      <c r="Q216" s="292">
        <v>3453.2</v>
      </c>
      <c r="R216" s="292">
        <v>1416.6184611464039</v>
      </c>
      <c r="S216" s="292"/>
      <c r="T216" s="292">
        <f>R216</f>
        <v>1416.6184611464039</v>
      </c>
      <c r="U216" s="292">
        <v>3453.2</v>
      </c>
      <c r="V216" s="292">
        <v>1416.6184611464039</v>
      </c>
      <c r="W216" s="292"/>
      <c r="X216" s="292">
        <v>1416.6184611464039</v>
      </c>
      <c r="Y216" s="292"/>
      <c r="Z216" s="292"/>
      <c r="AA216" s="292"/>
      <c r="AB216" s="292"/>
      <c r="AC216" s="292"/>
      <c r="AD216" s="292"/>
      <c r="AE216" s="285" t="s">
        <v>139</v>
      </c>
    </row>
    <row r="217" spans="1:34" ht="46.5" customHeight="1">
      <c r="A217" s="294" t="s">
        <v>344</v>
      </c>
      <c r="B217" s="40" t="s">
        <v>294</v>
      </c>
      <c r="C217" s="40"/>
      <c r="D217" s="290"/>
      <c r="E217" s="290"/>
      <c r="F217" s="290"/>
      <c r="G217" s="333" t="s">
        <v>295</v>
      </c>
      <c r="H217" s="292">
        <v>14600</v>
      </c>
      <c r="I217" s="292">
        <f>H217</f>
        <v>14600</v>
      </c>
      <c r="J217" s="292"/>
      <c r="K217" s="292"/>
      <c r="L217" s="292"/>
      <c r="M217" s="292">
        <v>3000</v>
      </c>
      <c r="N217" s="292">
        <v>3000</v>
      </c>
      <c r="O217" s="292">
        <v>3000</v>
      </c>
      <c r="P217" s="292">
        <v>3000</v>
      </c>
      <c r="Q217" s="292">
        <v>11600</v>
      </c>
      <c r="R217" s="292">
        <v>11600</v>
      </c>
      <c r="S217" s="292">
        <v>7000</v>
      </c>
      <c r="T217" s="292">
        <f>11600-7000</f>
        <v>4600</v>
      </c>
      <c r="U217" s="292">
        <v>11600</v>
      </c>
      <c r="V217" s="292">
        <v>11600</v>
      </c>
      <c r="W217" s="292">
        <v>7000</v>
      </c>
      <c r="X217" s="292">
        <f>11600-7000</f>
        <v>4600</v>
      </c>
      <c r="Y217" s="292"/>
      <c r="Z217" s="292"/>
      <c r="AA217" s="292">
        <v>8500</v>
      </c>
      <c r="AB217" s="292">
        <v>8500</v>
      </c>
      <c r="AC217" s="292">
        <v>7000</v>
      </c>
      <c r="AD217" s="292">
        <v>1500</v>
      </c>
      <c r="AE217" s="285" t="s">
        <v>296</v>
      </c>
      <c r="AF217" s="4"/>
      <c r="AG217" s="4"/>
      <c r="AH217" s="4"/>
    </row>
    <row r="218" spans="1:34" s="6" customFormat="1" ht="39.75" customHeight="1">
      <c r="A218" s="294" t="s">
        <v>345</v>
      </c>
      <c r="B218" s="267" t="s">
        <v>364</v>
      </c>
      <c r="C218" s="267"/>
      <c r="D218" s="290"/>
      <c r="E218" s="34"/>
      <c r="F218" s="34"/>
      <c r="G218" s="323" t="s">
        <v>365</v>
      </c>
      <c r="H218" s="334">
        <v>27438</v>
      </c>
      <c r="I218" s="335"/>
      <c r="J218" s="335"/>
      <c r="K218" s="335"/>
      <c r="L218" s="335"/>
      <c r="M218" s="334">
        <v>13400</v>
      </c>
      <c r="N218" s="334"/>
      <c r="O218" s="334">
        <v>13400</v>
      </c>
      <c r="P218" s="334"/>
      <c r="Q218" s="334">
        <v>12715</v>
      </c>
      <c r="R218" s="334">
        <f>Q218</f>
        <v>12715</v>
      </c>
      <c r="S218" s="334"/>
      <c r="T218" s="334">
        <v>12715</v>
      </c>
      <c r="U218" s="334">
        <v>12715</v>
      </c>
      <c r="V218" s="334">
        <v>12715</v>
      </c>
      <c r="W218" s="334"/>
      <c r="X218" s="334">
        <v>12715</v>
      </c>
      <c r="Y218" s="334"/>
      <c r="Z218" s="334"/>
      <c r="AA218" s="335"/>
      <c r="AB218" s="335"/>
      <c r="AC218" s="336"/>
      <c r="AD218" s="337"/>
      <c r="AE218" s="285" t="s">
        <v>366</v>
      </c>
      <c r="AF218" s="33"/>
    </row>
    <row r="219" spans="1:34" s="41" customFormat="1" ht="61.15" customHeight="1">
      <c r="A219" s="295" t="s">
        <v>359</v>
      </c>
      <c r="B219" s="19" t="s">
        <v>127</v>
      </c>
      <c r="C219" s="51" t="e">
        <f>#REF!</f>
        <v>#REF!</v>
      </c>
      <c r="D219" s="296"/>
      <c r="E219" s="296">
        <v>9</v>
      </c>
      <c r="F219" s="296"/>
      <c r="G219" s="296"/>
      <c r="H219" s="297">
        <f t="shared" ref="H219:AD219" si="63">SUM(H220:H223)</f>
        <v>268231</v>
      </c>
      <c r="I219" s="297">
        <f t="shared" si="63"/>
        <v>59773</v>
      </c>
      <c r="J219" s="297">
        <f t="shared" si="63"/>
        <v>0</v>
      </c>
      <c r="K219" s="297">
        <f t="shared" si="63"/>
        <v>0</v>
      </c>
      <c r="L219" s="297">
        <f t="shared" si="63"/>
        <v>0</v>
      </c>
      <c r="M219" s="297">
        <f t="shared" si="63"/>
        <v>109866</v>
      </c>
      <c r="N219" s="297">
        <f t="shared" si="63"/>
        <v>23200</v>
      </c>
      <c r="O219" s="297">
        <f t="shared" si="63"/>
        <v>109866</v>
      </c>
      <c r="P219" s="297">
        <f t="shared" si="63"/>
        <v>23200</v>
      </c>
      <c r="Q219" s="297">
        <f t="shared" si="63"/>
        <v>153457</v>
      </c>
      <c r="R219" s="297">
        <f t="shared" si="63"/>
        <v>57273</v>
      </c>
      <c r="S219" s="297">
        <f t="shared" si="63"/>
        <v>0</v>
      </c>
      <c r="T219" s="297">
        <f t="shared" si="63"/>
        <v>0</v>
      </c>
      <c r="U219" s="297">
        <f t="shared" si="63"/>
        <v>153457</v>
      </c>
      <c r="V219" s="297">
        <f t="shared" si="63"/>
        <v>57273</v>
      </c>
      <c r="W219" s="297">
        <f t="shared" si="63"/>
        <v>0</v>
      </c>
      <c r="X219" s="297">
        <f t="shared" si="63"/>
        <v>0</v>
      </c>
      <c r="Y219" s="297">
        <f t="shared" si="63"/>
        <v>0</v>
      </c>
      <c r="Z219" s="297">
        <f t="shared" si="63"/>
        <v>0</v>
      </c>
      <c r="AA219" s="297">
        <f t="shared" si="63"/>
        <v>18081</v>
      </c>
      <c r="AB219" s="297">
        <f t="shared" si="63"/>
        <v>17000</v>
      </c>
      <c r="AC219" s="297">
        <f t="shared" si="63"/>
        <v>0</v>
      </c>
      <c r="AD219" s="297">
        <f t="shared" si="63"/>
        <v>0</v>
      </c>
      <c r="AE219" s="298"/>
    </row>
    <row r="220" spans="1:34" ht="54" customHeight="1">
      <c r="A220" s="294" t="s">
        <v>107</v>
      </c>
      <c r="B220" s="40" t="s">
        <v>297</v>
      </c>
      <c r="C220" s="40"/>
      <c r="D220" s="290"/>
      <c r="E220" s="290"/>
      <c r="F220" s="290"/>
      <c r="G220" s="333" t="s">
        <v>298</v>
      </c>
      <c r="H220" s="292">
        <v>18000</v>
      </c>
      <c r="I220" s="292">
        <f>5650+6700</f>
        <v>12350</v>
      </c>
      <c r="J220" s="292"/>
      <c r="K220" s="292"/>
      <c r="L220" s="292"/>
      <c r="M220" s="292">
        <v>3000</v>
      </c>
      <c r="N220" s="292">
        <v>1500</v>
      </c>
      <c r="O220" s="292">
        <v>3000</v>
      </c>
      <c r="P220" s="292">
        <v>1500</v>
      </c>
      <c r="Q220" s="292">
        <v>10850</v>
      </c>
      <c r="R220" s="292">
        <v>10850</v>
      </c>
      <c r="S220" s="292"/>
      <c r="T220" s="292"/>
      <c r="U220" s="292">
        <v>10850</v>
      </c>
      <c r="V220" s="292">
        <v>10850</v>
      </c>
      <c r="W220" s="292" t="s">
        <v>13</v>
      </c>
      <c r="X220" s="292"/>
      <c r="Y220" s="292"/>
      <c r="Z220" s="292"/>
      <c r="AA220" s="292">
        <v>7000</v>
      </c>
      <c r="AB220" s="292">
        <v>7000</v>
      </c>
      <c r="AC220" s="292"/>
      <c r="AD220" s="292"/>
      <c r="AE220" s="285" t="s">
        <v>299</v>
      </c>
      <c r="AF220" s="4"/>
      <c r="AG220" s="4"/>
      <c r="AH220" s="4"/>
    </row>
    <row r="221" spans="1:34" ht="66.75" customHeight="1">
      <c r="A221" s="294" t="s">
        <v>140</v>
      </c>
      <c r="B221" s="46" t="s">
        <v>300</v>
      </c>
      <c r="C221" s="46"/>
      <c r="D221" s="290"/>
      <c r="E221" s="290"/>
      <c r="F221" s="290"/>
      <c r="G221" s="290" t="s">
        <v>301</v>
      </c>
      <c r="H221" s="292">
        <v>27770</v>
      </c>
      <c r="I221" s="292">
        <f>H221-13947</f>
        <v>13823</v>
      </c>
      <c r="J221" s="292"/>
      <c r="K221" s="292"/>
      <c r="L221" s="292"/>
      <c r="M221" s="292">
        <v>14947</v>
      </c>
      <c r="N221" s="292">
        <v>1000</v>
      </c>
      <c r="O221" s="292">
        <v>14947</v>
      </c>
      <c r="P221" s="292">
        <v>1000</v>
      </c>
      <c r="Q221" s="292">
        <v>12823</v>
      </c>
      <c r="R221" s="292">
        <f>Q221</f>
        <v>12823</v>
      </c>
      <c r="S221" s="292" t="s">
        <v>13</v>
      </c>
      <c r="T221" s="292"/>
      <c r="U221" s="292">
        <f>R221</f>
        <v>12823</v>
      </c>
      <c r="V221" s="292">
        <f>U221</f>
        <v>12823</v>
      </c>
      <c r="W221" s="292"/>
      <c r="X221" s="292"/>
      <c r="Y221" s="292"/>
      <c r="Z221" s="292"/>
      <c r="AA221" s="292">
        <v>3000</v>
      </c>
      <c r="AB221" s="292">
        <v>3000</v>
      </c>
      <c r="AC221" s="292"/>
      <c r="AD221" s="292"/>
      <c r="AE221" s="31" t="s">
        <v>302</v>
      </c>
      <c r="AF221" s="4"/>
      <c r="AG221" s="4"/>
      <c r="AH221" s="4"/>
    </row>
    <row r="222" spans="1:34" ht="68.25" customHeight="1">
      <c r="A222" s="294" t="s">
        <v>63</v>
      </c>
      <c r="B222" s="264" t="s">
        <v>305</v>
      </c>
      <c r="C222" s="264"/>
      <c r="D222" s="290"/>
      <c r="E222" s="290"/>
      <c r="F222" s="290"/>
      <c r="G222" s="31" t="s">
        <v>306</v>
      </c>
      <c r="H222" s="292">
        <v>211561</v>
      </c>
      <c r="I222" s="292">
        <v>30000</v>
      </c>
      <c r="J222" s="292"/>
      <c r="K222" s="292"/>
      <c r="L222" s="292"/>
      <c r="M222" s="292">
        <v>85700</v>
      </c>
      <c r="N222" s="292">
        <v>20700</v>
      </c>
      <c r="O222" s="292">
        <v>85700</v>
      </c>
      <c r="P222" s="292">
        <v>20700</v>
      </c>
      <c r="Q222" s="292">
        <v>125103</v>
      </c>
      <c r="R222" s="292">
        <v>30000</v>
      </c>
      <c r="S222" s="292"/>
      <c r="T222" s="292" t="s">
        <v>13</v>
      </c>
      <c r="U222" s="292">
        <v>125103</v>
      </c>
      <c r="V222" s="292">
        <v>30000</v>
      </c>
      <c r="W222" s="292"/>
      <c r="X222" s="292" t="s">
        <v>13</v>
      </c>
      <c r="Y222" s="292"/>
      <c r="Z222" s="292"/>
      <c r="AA222" s="292">
        <v>6000</v>
      </c>
      <c r="AB222" s="292">
        <v>6000</v>
      </c>
      <c r="AC222" s="292"/>
      <c r="AD222" s="292"/>
      <c r="AE222" s="300" t="s">
        <v>123</v>
      </c>
      <c r="AF222" s="4"/>
      <c r="AG222" s="4"/>
      <c r="AH222" s="4"/>
    </row>
    <row r="223" spans="1:34" ht="57.75" customHeight="1">
      <c r="A223" s="294" t="s">
        <v>114</v>
      </c>
      <c r="B223" s="46" t="s">
        <v>307</v>
      </c>
      <c r="C223" s="46"/>
      <c r="D223" s="290"/>
      <c r="E223" s="290"/>
      <c r="F223" s="290"/>
      <c r="G223" s="291" t="s">
        <v>308</v>
      </c>
      <c r="H223" s="292">
        <v>10900</v>
      </c>
      <c r="I223" s="292">
        <v>3600</v>
      </c>
      <c r="J223" s="292"/>
      <c r="K223" s="292"/>
      <c r="L223" s="292"/>
      <c r="M223" s="292">
        <v>6219</v>
      </c>
      <c r="N223" s="292">
        <v>0</v>
      </c>
      <c r="O223" s="292">
        <v>6219</v>
      </c>
      <c r="P223" s="292">
        <v>0</v>
      </c>
      <c r="Q223" s="292">
        <v>4681</v>
      </c>
      <c r="R223" s="292">
        <v>3600</v>
      </c>
      <c r="S223" s="292"/>
      <c r="T223" s="292"/>
      <c r="U223" s="292">
        <v>4681</v>
      </c>
      <c r="V223" s="292">
        <v>3600</v>
      </c>
      <c r="W223" s="292"/>
      <c r="X223" s="292"/>
      <c r="Y223" s="292"/>
      <c r="Z223" s="292"/>
      <c r="AA223" s="292">
        <v>2081</v>
      </c>
      <c r="AB223" s="292">
        <v>1000</v>
      </c>
      <c r="AC223" s="292"/>
      <c r="AD223" s="292" t="s">
        <v>13</v>
      </c>
      <c r="AE223" s="285" t="s">
        <v>130</v>
      </c>
      <c r="AF223" s="4"/>
      <c r="AG223" s="4"/>
      <c r="AH223" s="4"/>
    </row>
    <row r="224" spans="1:34" s="13" customFormat="1" ht="49.5" customHeight="1">
      <c r="A224" s="286" t="s">
        <v>131</v>
      </c>
      <c r="B224" s="22" t="s">
        <v>90</v>
      </c>
      <c r="C224" s="22">
        <f>A251</f>
        <v>30</v>
      </c>
      <c r="D224" s="51"/>
      <c r="E224" s="51">
        <v>29</v>
      </c>
      <c r="F224" s="51"/>
      <c r="G224" s="51"/>
      <c r="H224" s="53">
        <f t="shared" ref="H224:U224" si="64">SUM(H225:H251)</f>
        <v>113974</v>
      </c>
      <c r="I224" s="53">
        <f t="shared" si="64"/>
        <v>79779</v>
      </c>
      <c r="J224" s="53">
        <f t="shared" si="64"/>
        <v>0</v>
      </c>
      <c r="K224" s="53">
        <f t="shared" si="64"/>
        <v>0</v>
      </c>
      <c r="L224" s="53">
        <f t="shared" si="64"/>
        <v>0</v>
      </c>
      <c r="M224" s="53">
        <f t="shared" si="64"/>
        <v>23595</v>
      </c>
      <c r="N224" s="53">
        <f t="shared" si="64"/>
        <v>0</v>
      </c>
      <c r="O224" s="53">
        <f t="shared" si="64"/>
        <v>23595</v>
      </c>
      <c r="P224" s="53">
        <f t="shared" si="64"/>
        <v>0</v>
      </c>
      <c r="Q224" s="53">
        <f t="shared" si="64"/>
        <v>738209</v>
      </c>
      <c r="R224" s="53">
        <f t="shared" si="64"/>
        <v>593468</v>
      </c>
      <c r="S224" s="53">
        <f t="shared" si="64"/>
        <v>0</v>
      </c>
      <c r="T224" s="53">
        <f t="shared" si="64"/>
        <v>0</v>
      </c>
      <c r="U224" s="53">
        <f t="shared" si="64"/>
        <v>488446</v>
      </c>
      <c r="V224" s="53">
        <f>SUM(V225:V251)</f>
        <v>296744</v>
      </c>
      <c r="W224" s="53">
        <f t="shared" ref="W224:AD224" si="65">SUM(W225:W251)</f>
        <v>0</v>
      </c>
      <c r="X224" s="53">
        <f t="shared" si="65"/>
        <v>0</v>
      </c>
      <c r="Y224" s="53">
        <f t="shared" si="65"/>
        <v>53812</v>
      </c>
      <c r="Z224" s="53">
        <f t="shared" si="65"/>
        <v>42000</v>
      </c>
      <c r="AA224" s="53">
        <f t="shared" si="65"/>
        <v>15889</v>
      </c>
      <c r="AB224" s="53">
        <f t="shared" si="65"/>
        <v>15889</v>
      </c>
      <c r="AC224" s="53">
        <f t="shared" si="65"/>
        <v>0</v>
      </c>
      <c r="AD224" s="53">
        <f t="shared" si="65"/>
        <v>0</v>
      </c>
      <c r="AE224" s="298"/>
    </row>
    <row r="225" spans="1:34" ht="30" customHeight="1">
      <c r="A225" s="283"/>
      <c r="B225" s="22" t="s">
        <v>356</v>
      </c>
      <c r="C225" s="22"/>
      <c r="D225" s="290"/>
      <c r="E225" s="290"/>
      <c r="F225" s="290"/>
      <c r="G225" s="34"/>
      <c r="H225" s="292"/>
      <c r="I225" s="292"/>
      <c r="J225" s="292"/>
      <c r="K225" s="292"/>
      <c r="L225" s="292"/>
      <c r="M225" s="292"/>
      <c r="N225" s="292"/>
      <c r="O225" s="292"/>
      <c r="P225" s="292"/>
      <c r="Q225" s="292"/>
      <c r="R225" s="292"/>
      <c r="S225" s="292"/>
      <c r="T225" s="292"/>
      <c r="U225" s="292"/>
      <c r="V225" s="292"/>
      <c r="W225" s="292"/>
      <c r="X225" s="292"/>
      <c r="Y225" s="292"/>
      <c r="Z225" s="292"/>
      <c r="AA225" s="292"/>
      <c r="AB225" s="292"/>
      <c r="AC225" s="292"/>
      <c r="AD225" s="292"/>
      <c r="AE225" s="338"/>
      <c r="AF225" s="4"/>
      <c r="AG225" s="4"/>
      <c r="AH225" s="4"/>
    </row>
    <row r="226" spans="1:34" s="13" customFormat="1" ht="45" customHeight="1">
      <c r="A226" s="288">
        <v>2</v>
      </c>
      <c r="B226" s="20" t="s">
        <v>259</v>
      </c>
      <c r="C226" s="20"/>
      <c r="D226" s="51"/>
      <c r="E226" s="51"/>
      <c r="F226" s="51"/>
      <c r="G226" s="290"/>
      <c r="H226" s="292"/>
      <c r="I226" s="292"/>
      <c r="J226" s="292"/>
      <c r="K226" s="292"/>
      <c r="L226" s="292"/>
      <c r="M226" s="292"/>
      <c r="N226" s="292"/>
      <c r="O226" s="292"/>
      <c r="P226" s="292"/>
      <c r="Q226" s="292">
        <v>15000</v>
      </c>
      <c r="R226" s="292">
        <f>Q226</f>
        <v>15000</v>
      </c>
      <c r="S226" s="292"/>
      <c r="T226" s="292"/>
      <c r="U226" s="292">
        <v>14950</v>
      </c>
      <c r="V226" s="292">
        <v>14950</v>
      </c>
      <c r="W226" s="292"/>
      <c r="X226" s="292"/>
      <c r="Y226" s="292"/>
      <c r="Z226" s="292"/>
      <c r="AA226" s="292">
        <v>195</v>
      </c>
      <c r="AB226" s="292">
        <v>195</v>
      </c>
      <c r="AC226" s="292"/>
      <c r="AD226" s="292"/>
      <c r="AE226" s="298"/>
    </row>
    <row r="227" spans="1:34" ht="54.75" customHeight="1">
      <c r="A227" s="288">
        <v>5</v>
      </c>
      <c r="B227" s="43" t="s">
        <v>309</v>
      </c>
      <c r="C227" s="43"/>
      <c r="D227" s="290"/>
      <c r="E227" s="290"/>
      <c r="F227" s="290"/>
      <c r="G227" s="291" t="s">
        <v>310</v>
      </c>
      <c r="H227" s="292">
        <v>45600</v>
      </c>
      <c r="I227" s="292">
        <v>35000</v>
      </c>
      <c r="J227" s="292"/>
      <c r="K227" s="292"/>
      <c r="L227" s="292"/>
      <c r="M227" s="292">
        <v>0</v>
      </c>
      <c r="N227" s="292">
        <v>0</v>
      </c>
      <c r="O227" s="292">
        <v>0</v>
      </c>
      <c r="P227" s="292">
        <v>0</v>
      </c>
      <c r="Q227" s="292">
        <v>45600</v>
      </c>
      <c r="R227" s="292">
        <v>35000</v>
      </c>
      <c r="S227" s="292"/>
      <c r="T227" s="292"/>
      <c r="U227" s="292">
        <v>35000</v>
      </c>
      <c r="V227" s="292">
        <v>35000</v>
      </c>
      <c r="W227" s="292"/>
      <c r="X227" s="292"/>
      <c r="Y227" s="292"/>
      <c r="Z227" s="292"/>
      <c r="AA227" s="292">
        <v>10694</v>
      </c>
      <c r="AB227" s="292">
        <v>10694</v>
      </c>
      <c r="AC227" s="292"/>
      <c r="AD227" s="292"/>
      <c r="AE227" s="300" t="s">
        <v>93</v>
      </c>
      <c r="AF227" s="4"/>
      <c r="AG227" s="4"/>
      <c r="AH227" s="4"/>
    </row>
    <row r="228" spans="1:34" ht="56.25" customHeight="1">
      <c r="A228" s="288">
        <v>6</v>
      </c>
      <c r="B228" s="58" t="s">
        <v>311</v>
      </c>
      <c r="C228" s="58"/>
      <c r="D228" s="290"/>
      <c r="E228" s="290"/>
      <c r="F228" s="290"/>
      <c r="G228" s="291" t="s">
        <v>312</v>
      </c>
      <c r="H228" s="292">
        <v>20000</v>
      </c>
      <c r="I228" s="292">
        <v>20000</v>
      </c>
      <c r="J228" s="292"/>
      <c r="K228" s="292"/>
      <c r="L228" s="292"/>
      <c r="M228" s="292">
        <v>0</v>
      </c>
      <c r="N228" s="292">
        <v>0</v>
      </c>
      <c r="O228" s="292">
        <v>0</v>
      </c>
      <c r="P228" s="292">
        <v>0</v>
      </c>
      <c r="Q228" s="292">
        <v>20000</v>
      </c>
      <c r="R228" s="292">
        <v>20000</v>
      </c>
      <c r="S228" s="292"/>
      <c r="T228" s="292"/>
      <c r="U228" s="292">
        <v>20000</v>
      </c>
      <c r="V228" s="292">
        <v>20000</v>
      </c>
      <c r="W228" s="292"/>
      <c r="X228" s="292"/>
      <c r="Y228" s="292"/>
      <c r="Z228" s="292"/>
      <c r="AA228" s="292">
        <v>5000</v>
      </c>
      <c r="AB228" s="292">
        <v>5000</v>
      </c>
      <c r="AC228" s="292"/>
      <c r="AD228" s="292"/>
      <c r="AE228" s="300" t="s">
        <v>93</v>
      </c>
      <c r="AF228" s="4"/>
      <c r="AG228" s="4"/>
      <c r="AH228" s="4"/>
    </row>
    <row r="229" spans="1:34" ht="56.25" customHeight="1">
      <c r="A229" s="288">
        <v>7</v>
      </c>
      <c r="B229" s="14" t="s">
        <v>313</v>
      </c>
      <c r="C229" s="14"/>
      <c r="D229" s="31" t="s">
        <v>108</v>
      </c>
      <c r="E229" s="302"/>
      <c r="F229" s="290"/>
      <c r="G229" s="302"/>
      <c r="H229" s="292"/>
      <c r="I229" s="292"/>
      <c r="J229" s="292"/>
      <c r="K229" s="292"/>
      <c r="L229" s="292"/>
      <c r="M229" s="292"/>
      <c r="N229" s="292"/>
      <c r="O229" s="292"/>
      <c r="P229" s="292"/>
      <c r="Q229" s="292">
        <v>14000</v>
      </c>
      <c r="R229" s="292">
        <f>Q229</f>
        <v>14000</v>
      </c>
      <c r="S229" s="292"/>
      <c r="T229" s="292"/>
      <c r="U229" s="292">
        <v>14000</v>
      </c>
      <c r="V229" s="292">
        <v>14000</v>
      </c>
      <c r="W229" s="292"/>
      <c r="X229" s="292"/>
      <c r="Y229" s="292"/>
      <c r="Z229" s="292"/>
      <c r="AA229" s="292"/>
      <c r="AB229" s="292"/>
      <c r="AC229" s="292"/>
      <c r="AD229" s="292"/>
      <c r="AE229" s="300"/>
      <c r="AF229" s="4"/>
      <c r="AG229" s="4"/>
      <c r="AH229" s="4"/>
    </row>
    <row r="230" spans="1:34" ht="65.25" customHeight="1">
      <c r="A230" s="288">
        <v>8</v>
      </c>
      <c r="B230" s="14" t="s">
        <v>314</v>
      </c>
      <c r="C230" s="14"/>
      <c r="D230" s="289" t="s">
        <v>48</v>
      </c>
      <c r="E230" s="302"/>
      <c r="F230" s="290"/>
      <c r="G230" s="302" t="s">
        <v>13</v>
      </c>
      <c r="H230" s="292"/>
      <c r="I230" s="292"/>
      <c r="J230" s="292"/>
      <c r="K230" s="292"/>
      <c r="L230" s="292"/>
      <c r="M230" s="292"/>
      <c r="N230" s="292"/>
      <c r="O230" s="292"/>
      <c r="P230" s="292"/>
      <c r="Q230" s="292">
        <v>15000</v>
      </c>
      <c r="R230" s="292">
        <v>15000</v>
      </c>
      <c r="S230" s="292"/>
      <c r="T230" s="292"/>
      <c r="U230" s="292">
        <v>15000</v>
      </c>
      <c r="V230" s="292">
        <v>15000</v>
      </c>
      <c r="W230" s="292"/>
      <c r="X230" s="292"/>
      <c r="Y230" s="292"/>
      <c r="Z230" s="292"/>
      <c r="AA230" s="292"/>
      <c r="AB230" s="292"/>
      <c r="AC230" s="292"/>
      <c r="AD230" s="292"/>
      <c r="AE230" s="300"/>
      <c r="AF230" s="4"/>
      <c r="AG230" s="4"/>
      <c r="AH230" s="4"/>
    </row>
    <row r="231" spans="1:34" ht="93.75" customHeight="1">
      <c r="A231" s="288">
        <v>9</v>
      </c>
      <c r="B231" s="14" t="s">
        <v>315</v>
      </c>
      <c r="C231" s="14"/>
      <c r="D231" s="289" t="s">
        <v>48</v>
      </c>
      <c r="E231" s="302"/>
      <c r="F231" s="290"/>
      <c r="G231" s="302"/>
      <c r="H231" s="292"/>
      <c r="I231" s="292"/>
      <c r="J231" s="292"/>
      <c r="K231" s="292"/>
      <c r="L231" s="292"/>
      <c r="M231" s="292"/>
      <c r="N231" s="292"/>
      <c r="O231" s="292"/>
      <c r="P231" s="292"/>
      <c r="Q231" s="292">
        <v>40000</v>
      </c>
      <c r="R231" s="292">
        <v>40000</v>
      </c>
      <c r="S231" s="292"/>
      <c r="T231" s="292"/>
      <c r="U231" s="292"/>
      <c r="V231" s="292"/>
      <c r="W231" s="292"/>
      <c r="X231" s="292"/>
      <c r="Y231" s="292"/>
      <c r="Z231" s="292">
        <v>17000</v>
      </c>
      <c r="AA231" s="292"/>
      <c r="AB231" s="292"/>
      <c r="AC231" s="292"/>
      <c r="AD231" s="292"/>
      <c r="AE231" s="300" t="s">
        <v>368</v>
      </c>
      <c r="AF231" s="4"/>
      <c r="AG231" s="4"/>
      <c r="AH231" s="4"/>
    </row>
    <row r="232" spans="1:34" ht="49.5" customHeight="1">
      <c r="A232" s="288">
        <v>10</v>
      </c>
      <c r="B232" s="59" t="s">
        <v>316</v>
      </c>
      <c r="C232" s="59"/>
      <c r="D232" s="289" t="s">
        <v>48</v>
      </c>
      <c r="E232" s="289"/>
      <c r="F232" s="290"/>
      <c r="G232" s="289"/>
      <c r="H232" s="292"/>
      <c r="I232" s="292"/>
      <c r="J232" s="292"/>
      <c r="K232" s="292"/>
      <c r="L232" s="292"/>
      <c r="M232" s="292"/>
      <c r="N232" s="292"/>
      <c r="O232" s="292"/>
      <c r="P232" s="292"/>
      <c r="Q232" s="292">
        <v>7000</v>
      </c>
      <c r="R232" s="292">
        <v>7000</v>
      </c>
      <c r="S232" s="292"/>
      <c r="T232" s="292"/>
      <c r="U232" s="292">
        <v>4500</v>
      </c>
      <c r="V232" s="292">
        <v>4500</v>
      </c>
      <c r="W232" s="292"/>
      <c r="X232" s="292"/>
      <c r="Y232" s="292"/>
      <c r="Z232" s="292"/>
      <c r="AA232" s="292"/>
      <c r="AB232" s="292"/>
      <c r="AC232" s="292"/>
      <c r="AD232" s="292"/>
      <c r="AE232" s="300"/>
      <c r="AF232" s="4"/>
      <c r="AG232" s="4"/>
      <c r="AH232" s="4"/>
    </row>
    <row r="233" spans="1:34" ht="54" customHeight="1">
      <c r="A233" s="288">
        <v>11</v>
      </c>
      <c r="B233" s="55" t="s">
        <v>317</v>
      </c>
      <c r="C233" s="55"/>
      <c r="D233" s="289" t="s">
        <v>48</v>
      </c>
      <c r="E233" s="289"/>
      <c r="F233" s="290"/>
      <c r="G233" s="289"/>
      <c r="H233" s="292"/>
      <c r="I233" s="292"/>
      <c r="J233" s="292"/>
      <c r="K233" s="292"/>
      <c r="L233" s="292"/>
      <c r="M233" s="292"/>
      <c r="N233" s="292"/>
      <c r="O233" s="292"/>
      <c r="P233" s="292"/>
      <c r="Q233" s="292">
        <v>1000</v>
      </c>
      <c r="R233" s="292">
        <v>1000</v>
      </c>
      <c r="S233" s="292"/>
      <c r="T233" s="292"/>
      <c r="U233" s="292">
        <f>R233</f>
        <v>1000</v>
      </c>
      <c r="V233" s="292">
        <f>U233</f>
        <v>1000</v>
      </c>
      <c r="W233" s="292"/>
      <c r="X233" s="292"/>
      <c r="Y233" s="292"/>
      <c r="Z233" s="292"/>
      <c r="AA233" s="292"/>
      <c r="AB233" s="292"/>
      <c r="AC233" s="292"/>
      <c r="AD233" s="292"/>
      <c r="AE233" s="300"/>
      <c r="AF233" s="4"/>
      <c r="AG233" s="4"/>
      <c r="AH233" s="4"/>
    </row>
    <row r="234" spans="1:34" ht="60" customHeight="1">
      <c r="A234" s="288">
        <v>12</v>
      </c>
      <c r="B234" s="20" t="s">
        <v>318</v>
      </c>
      <c r="C234" s="20"/>
      <c r="D234" s="289" t="s">
        <v>48</v>
      </c>
      <c r="E234" s="304"/>
      <c r="F234" s="290"/>
      <c r="G234" s="304"/>
      <c r="H234" s="292"/>
      <c r="I234" s="292"/>
      <c r="J234" s="292"/>
      <c r="K234" s="292"/>
      <c r="L234" s="292"/>
      <c r="M234" s="292"/>
      <c r="N234" s="292"/>
      <c r="O234" s="292"/>
      <c r="P234" s="292"/>
      <c r="Q234" s="292">
        <v>500</v>
      </c>
      <c r="R234" s="292">
        <v>500</v>
      </c>
      <c r="S234" s="292"/>
      <c r="T234" s="292"/>
      <c r="U234" s="292">
        <v>500</v>
      </c>
      <c r="V234" s="292">
        <v>500</v>
      </c>
      <c r="W234" s="292"/>
      <c r="X234" s="292"/>
      <c r="Y234" s="292"/>
      <c r="Z234" s="292"/>
      <c r="AA234" s="292"/>
      <c r="AB234" s="292"/>
      <c r="AC234" s="292"/>
      <c r="AD234" s="292"/>
      <c r="AE234" s="300"/>
      <c r="AF234" s="4"/>
      <c r="AG234" s="4"/>
      <c r="AH234" s="4"/>
    </row>
    <row r="235" spans="1:34" ht="66.75" customHeight="1">
      <c r="A235" s="288">
        <v>13</v>
      </c>
      <c r="B235" s="50" t="s">
        <v>319</v>
      </c>
      <c r="C235" s="50"/>
      <c r="D235" s="320"/>
      <c r="E235" s="320"/>
      <c r="F235" s="290"/>
      <c r="G235" s="34"/>
      <c r="H235" s="292"/>
      <c r="I235" s="292"/>
      <c r="J235" s="292"/>
      <c r="K235" s="292"/>
      <c r="L235" s="292"/>
      <c r="M235" s="292"/>
      <c r="N235" s="292"/>
      <c r="O235" s="292"/>
      <c r="P235" s="292"/>
      <c r="Q235" s="292">
        <v>15000</v>
      </c>
      <c r="R235" s="292">
        <f>Q235</f>
        <v>15000</v>
      </c>
      <c r="S235" s="292"/>
      <c r="T235" s="292"/>
      <c r="U235" s="292">
        <v>15000</v>
      </c>
      <c r="V235" s="292">
        <v>15000</v>
      </c>
      <c r="W235" s="292"/>
      <c r="X235" s="292"/>
      <c r="Y235" s="292"/>
      <c r="Z235" s="292"/>
      <c r="AA235" s="292"/>
      <c r="AB235" s="292"/>
      <c r="AC235" s="292"/>
      <c r="AD235" s="292"/>
      <c r="AE235" s="300"/>
      <c r="AF235" s="4"/>
      <c r="AG235" s="4"/>
      <c r="AH235" s="4"/>
    </row>
    <row r="236" spans="1:34" s="78" customFormat="1" ht="66.75" customHeight="1">
      <c r="A236" s="339">
        <v>15</v>
      </c>
      <c r="B236" s="268" t="s">
        <v>570</v>
      </c>
      <c r="C236" s="268"/>
      <c r="D236" s="340" t="s">
        <v>154</v>
      </c>
      <c r="E236" s="340"/>
      <c r="F236" s="341"/>
      <c r="G236" s="342"/>
      <c r="H236" s="343"/>
      <c r="I236" s="343"/>
      <c r="J236" s="343"/>
      <c r="K236" s="343"/>
      <c r="L236" s="343"/>
      <c r="M236" s="343"/>
      <c r="N236" s="343"/>
      <c r="O236" s="343"/>
      <c r="P236" s="343"/>
      <c r="Q236" s="343">
        <v>10000</v>
      </c>
      <c r="R236" s="343">
        <v>10000</v>
      </c>
      <c r="S236" s="343"/>
      <c r="T236" s="343"/>
      <c r="U236" s="343">
        <v>7000</v>
      </c>
      <c r="V236" s="343">
        <v>7000</v>
      </c>
      <c r="W236" s="343"/>
      <c r="X236" s="343"/>
      <c r="Y236" s="343"/>
      <c r="Z236" s="343"/>
      <c r="AA236" s="343"/>
      <c r="AB236" s="343"/>
      <c r="AC236" s="343"/>
      <c r="AD236" s="343"/>
      <c r="AE236" s="344"/>
    </row>
    <row r="237" spans="1:34" ht="52.5" customHeight="1">
      <c r="A237" s="288">
        <v>16</v>
      </c>
      <c r="B237" s="42" t="s">
        <v>187</v>
      </c>
      <c r="C237" s="42"/>
      <c r="D237" s="320" t="s">
        <v>170</v>
      </c>
      <c r="E237" s="290"/>
      <c r="F237" s="290"/>
      <c r="G237" s="290"/>
      <c r="H237" s="292"/>
      <c r="I237" s="292"/>
      <c r="J237" s="292"/>
      <c r="K237" s="292"/>
      <c r="L237" s="292"/>
      <c r="M237" s="292"/>
      <c r="N237" s="292"/>
      <c r="O237" s="292"/>
      <c r="P237" s="292"/>
      <c r="Q237" s="292">
        <v>12000</v>
      </c>
      <c r="R237" s="292">
        <v>12000</v>
      </c>
      <c r="S237" s="292"/>
      <c r="T237" s="292"/>
      <c r="U237" s="292">
        <v>7000</v>
      </c>
      <c r="V237" s="292">
        <v>7000</v>
      </c>
      <c r="W237" s="292"/>
      <c r="X237" s="292"/>
      <c r="Y237" s="292"/>
      <c r="Z237" s="292"/>
      <c r="AA237" s="292"/>
      <c r="AB237" s="292"/>
      <c r="AC237" s="292"/>
      <c r="AD237" s="292"/>
      <c r="AE237" s="282"/>
      <c r="AF237" s="4"/>
      <c r="AG237" s="4"/>
      <c r="AH237" s="4"/>
    </row>
    <row r="238" spans="1:34" ht="55.5" customHeight="1">
      <c r="A238" s="288">
        <v>17</v>
      </c>
      <c r="B238" s="21" t="s">
        <v>320</v>
      </c>
      <c r="C238" s="21"/>
      <c r="D238" s="290" t="s">
        <v>108</v>
      </c>
      <c r="E238" s="289"/>
      <c r="F238" s="290"/>
      <c r="G238" s="289"/>
      <c r="H238" s="292"/>
      <c r="I238" s="292"/>
      <c r="J238" s="292"/>
      <c r="K238" s="292"/>
      <c r="L238" s="292"/>
      <c r="M238" s="292"/>
      <c r="N238" s="292"/>
      <c r="O238" s="292"/>
      <c r="P238" s="292"/>
      <c r="Q238" s="292">
        <v>30000</v>
      </c>
      <c r="R238" s="292">
        <v>30000</v>
      </c>
      <c r="S238" s="292"/>
      <c r="T238" s="292"/>
      <c r="U238" s="292">
        <v>10000</v>
      </c>
      <c r="V238" s="292">
        <f>U238</f>
        <v>10000</v>
      </c>
      <c r="W238" s="292"/>
      <c r="X238" s="292"/>
      <c r="Y238" s="292"/>
      <c r="Z238" s="292"/>
      <c r="AA238" s="292"/>
      <c r="AB238" s="292"/>
      <c r="AC238" s="292"/>
      <c r="AD238" s="292"/>
      <c r="AE238" s="300"/>
      <c r="AF238" s="4"/>
      <c r="AG238" s="4"/>
      <c r="AH238" s="4"/>
    </row>
    <row r="239" spans="1:34" ht="81" customHeight="1">
      <c r="A239" s="288">
        <v>18</v>
      </c>
      <c r="B239" s="54" t="s">
        <v>321</v>
      </c>
      <c r="C239" s="54"/>
      <c r="D239" s="289" t="s">
        <v>48</v>
      </c>
      <c r="E239" s="304"/>
      <c r="F239" s="290"/>
      <c r="G239" s="304"/>
      <c r="H239" s="292"/>
      <c r="I239" s="292"/>
      <c r="J239" s="292"/>
      <c r="K239" s="292"/>
      <c r="L239" s="292"/>
      <c r="M239" s="292"/>
      <c r="N239" s="292"/>
      <c r="O239" s="292"/>
      <c r="P239" s="292"/>
      <c r="Q239" s="292">
        <v>100000</v>
      </c>
      <c r="R239" s="292">
        <v>100000</v>
      </c>
      <c r="S239" s="292"/>
      <c r="T239" s="292"/>
      <c r="U239" s="292"/>
      <c r="V239" s="292"/>
      <c r="W239" s="292"/>
      <c r="X239" s="292"/>
      <c r="Y239" s="292"/>
      <c r="Z239" s="292">
        <v>15000</v>
      </c>
      <c r="AA239" s="292"/>
      <c r="AB239" s="292"/>
      <c r="AC239" s="292"/>
      <c r="AD239" s="292"/>
      <c r="AE239" s="300" t="s">
        <v>369</v>
      </c>
      <c r="AF239" s="4"/>
      <c r="AG239" s="4"/>
      <c r="AH239" s="4"/>
    </row>
    <row r="240" spans="1:34" s="61" customFormat="1" ht="57" customHeight="1">
      <c r="A240" s="288">
        <v>19</v>
      </c>
      <c r="B240" s="60" t="s">
        <v>322</v>
      </c>
      <c r="C240" s="60"/>
      <c r="D240" s="345"/>
      <c r="E240" s="346"/>
      <c r="F240" s="347" t="s">
        <v>323</v>
      </c>
      <c r="G240" s="348" t="s">
        <v>324</v>
      </c>
      <c r="H240" s="292">
        <v>48374</v>
      </c>
      <c r="I240" s="292">
        <v>24779</v>
      </c>
      <c r="J240" s="292"/>
      <c r="K240" s="292"/>
      <c r="L240" s="292"/>
      <c r="M240" s="292">
        <v>23595</v>
      </c>
      <c r="N240" s="292"/>
      <c r="O240" s="292">
        <v>23595</v>
      </c>
      <c r="P240" s="292"/>
      <c r="Q240" s="292">
        <v>24779</v>
      </c>
      <c r="R240" s="292">
        <v>24779</v>
      </c>
      <c r="S240" s="292"/>
      <c r="T240" s="292"/>
      <c r="U240" s="292">
        <v>24779</v>
      </c>
      <c r="V240" s="292">
        <v>24779</v>
      </c>
      <c r="W240" s="292"/>
      <c r="X240" s="292"/>
      <c r="Y240" s="292"/>
      <c r="Z240" s="292"/>
      <c r="AA240" s="292"/>
      <c r="AB240" s="292"/>
      <c r="AC240" s="292"/>
      <c r="AD240" s="292"/>
      <c r="AE240" s="285" t="s">
        <v>325</v>
      </c>
    </row>
    <row r="241" spans="1:38" ht="54" customHeight="1">
      <c r="A241" s="288">
        <v>20</v>
      </c>
      <c r="B241" s="21" t="s">
        <v>326</v>
      </c>
      <c r="C241" s="21"/>
      <c r="D241" s="289" t="s">
        <v>48</v>
      </c>
      <c r="E241" s="289"/>
      <c r="F241" s="290"/>
      <c r="G241" s="289"/>
      <c r="H241" s="292"/>
      <c r="I241" s="292"/>
      <c r="J241" s="292"/>
      <c r="K241" s="292"/>
      <c r="L241" s="292"/>
      <c r="M241" s="292"/>
      <c r="N241" s="292"/>
      <c r="O241" s="292"/>
      <c r="P241" s="292"/>
      <c r="Q241" s="292">
        <v>5000</v>
      </c>
      <c r="R241" s="292">
        <v>5000</v>
      </c>
      <c r="S241" s="292"/>
      <c r="T241" s="292"/>
      <c r="U241" s="292">
        <v>2523</v>
      </c>
      <c r="V241" s="292">
        <v>2523</v>
      </c>
      <c r="W241" s="292"/>
      <c r="X241" s="292"/>
      <c r="Y241" s="292"/>
      <c r="Z241" s="292"/>
      <c r="AA241" s="292"/>
      <c r="AB241" s="292"/>
      <c r="AC241" s="292"/>
      <c r="AD241" s="292"/>
      <c r="AE241" s="300"/>
      <c r="AF241" s="4"/>
      <c r="AG241" s="4"/>
      <c r="AH241" s="4"/>
    </row>
    <row r="242" spans="1:38" ht="93.75" customHeight="1">
      <c r="A242" s="288">
        <v>21</v>
      </c>
      <c r="B242" s="21" t="s">
        <v>327</v>
      </c>
      <c r="C242" s="21"/>
      <c r="D242" s="289" t="s">
        <v>48</v>
      </c>
      <c r="E242" s="289"/>
      <c r="F242" s="290"/>
      <c r="G242" s="289"/>
      <c r="H242" s="292"/>
      <c r="I242" s="292"/>
      <c r="J242" s="292"/>
      <c r="K242" s="292"/>
      <c r="L242" s="292"/>
      <c r="M242" s="292"/>
      <c r="N242" s="292"/>
      <c r="O242" s="292"/>
      <c r="P242" s="292"/>
      <c r="Q242" s="292">
        <v>25000</v>
      </c>
      <c r="R242" s="292">
        <v>25000</v>
      </c>
      <c r="S242" s="292"/>
      <c r="T242" s="292"/>
      <c r="U242" s="292"/>
      <c r="V242" s="292"/>
      <c r="W242" s="292"/>
      <c r="X242" s="292"/>
      <c r="Y242" s="292"/>
      <c r="Z242" s="292">
        <v>10000</v>
      </c>
      <c r="AA242" s="292"/>
      <c r="AB242" s="292"/>
      <c r="AC242" s="292"/>
      <c r="AD242" s="292"/>
      <c r="AE242" s="300" t="s">
        <v>377</v>
      </c>
      <c r="AF242" s="4"/>
      <c r="AG242" s="4"/>
      <c r="AH242" s="4"/>
    </row>
    <row r="243" spans="1:38" ht="48.75" customHeight="1">
      <c r="A243" s="288">
        <v>22</v>
      </c>
      <c r="B243" s="20" t="s">
        <v>328</v>
      </c>
      <c r="C243" s="20"/>
      <c r="D243" s="289" t="s">
        <v>244</v>
      </c>
      <c r="E243" s="289" t="s">
        <v>13</v>
      </c>
      <c r="F243" s="290"/>
      <c r="G243" s="289"/>
      <c r="H243" s="292" t="s">
        <v>13</v>
      </c>
      <c r="I243" s="292"/>
      <c r="J243" s="292"/>
      <c r="K243" s="292"/>
      <c r="L243" s="292"/>
      <c r="M243" s="292"/>
      <c r="N243" s="292"/>
      <c r="O243" s="292"/>
      <c r="P243" s="292"/>
      <c r="Q243" s="292">
        <v>4980</v>
      </c>
      <c r="R243" s="292">
        <v>4980</v>
      </c>
      <c r="S243" s="292"/>
      <c r="T243" s="292"/>
      <c r="U243" s="292">
        <v>4000</v>
      </c>
      <c r="V243" s="292">
        <v>4000</v>
      </c>
      <c r="W243" s="292"/>
      <c r="X243" s="292"/>
      <c r="Y243" s="292"/>
      <c r="Z243" s="292"/>
      <c r="AA243" s="292"/>
      <c r="AB243" s="292"/>
      <c r="AC243" s="292"/>
      <c r="AD243" s="292"/>
      <c r="AE243" s="300"/>
      <c r="AF243" s="4"/>
      <c r="AG243" s="4"/>
      <c r="AH243" s="4"/>
    </row>
    <row r="244" spans="1:38" ht="48.75" customHeight="1">
      <c r="A244" s="288">
        <v>23</v>
      </c>
      <c r="B244" s="20" t="s">
        <v>259</v>
      </c>
      <c r="C244" s="20"/>
      <c r="D244" s="289" t="s">
        <v>244</v>
      </c>
      <c r="E244" s="304"/>
      <c r="F244" s="290"/>
      <c r="G244" s="304"/>
      <c r="H244" s="292"/>
      <c r="I244" s="292"/>
      <c r="J244" s="292"/>
      <c r="K244" s="292"/>
      <c r="L244" s="292"/>
      <c r="M244" s="292"/>
      <c r="N244" s="292"/>
      <c r="O244" s="292"/>
      <c r="P244" s="292"/>
      <c r="Q244" s="292">
        <v>17800</v>
      </c>
      <c r="R244" s="292">
        <v>17800</v>
      </c>
      <c r="S244" s="292"/>
      <c r="T244" s="292"/>
      <c r="U244" s="292">
        <v>14950</v>
      </c>
      <c r="V244" s="292">
        <v>14950</v>
      </c>
      <c r="W244" s="292"/>
      <c r="X244" s="292"/>
      <c r="Y244" s="292"/>
      <c r="Z244" s="292"/>
      <c r="AA244" s="292"/>
      <c r="AB244" s="292"/>
      <c r="AC244" s="292"/>
      <c r="AD244" s="292"/>
      <c r="AE244" s="300"/>
      <c r="AF244" s="4"/>
      <c r="AG244" s="4"/>
      <c r="AH244" s="4"/>
    </row>
    <row r="245" spans="1:38" ht="48.75" customHeight="1">
      <c r="A245" s="288">
        <v>24</v>
      </c>
      <c r="B245" s="20" t="s">
        <v>329</v>
      </c>
      <c r="C245" s="20"/>
      <c r="D245" s="289" t="s">
        <v>244</v>
      </c>
      <c r="E245" s="304"/>
      <c r="F245" s="290"/>
      <c r="G245" s="304"/>
      <c r="H245" s="292"/>
      <c r="I245" s="292"/>
      <c r="J245" s="292"/>
      <c r="K245" s="292"/>
      <c r="L245" s="292"/>
      <c r="M245" s="292"/>
      <c r="N245" s="292"/>
      <c r="O245" s="292"/>
      <c r="P245" s="292"/>
      <c r="Q245" s="292">
        <v>32506</v>
      </c>
      <c r="R245" s="292">
        <v>32506</v>
      </c>
      <c r="S245" s="292"/>
      <c r="T245" s="292"/>
      <c r="U245" s="292">
        <v>16000</v>
      </c>
      <c r="V245" s="292">
        <f>U245</f>
        <v>16000</v>
      </c>
      <c r="W245" s="292"/>
      <c r="X245" s="292"/>
      <c r="Y245" s="292"/>
      <c r="Z245" s="292"/>
      <c r="AA245" s="292"/>
      <c r="AB245" s="292"/>
      <c r="AC245" s="292"/>
      <c r="AD245" s="292"/>
      <c r="AE245" s="300"/>
      <c r="AF245" s="4"/>
      <c r="AG245" s="4"/>
      <c r="AH245" s="4"/>
    </row>
    <row r="246" spans="1:38" ht="48.75" customHeight="1">
      <c r="A246" s="288">
        <v>25</v>
      </c>
      <c r="B246" s="20" t="s">
        <v>330</v>
      </c>
      <c r="C246" s="20"/>
      <c r="D246" s="289" t="s">
        <v>244</v>
      </c>
      <c r="E246" s="285" t="s">
        <v>331</v>
      </c>
      <c r="F246" s="290"/>
      <c r="G246" s="304"/>
      <c r="H246" s="292"/>
      <c r="I246" s="292"/>
      <c r="J246" s="292"/>
      <c r="K246" s="292"/>
      <c r="L246" s="292"/>
      <c r="M246" s="292"/>
      <c r="N246" s="292"/>
      <c r="O246" s="292"/>
      <c r="P246" s="292"/>
      <c r="Q246" s="292">
        <v>13730</v>
      </c>
      <c r="R246" s="292">
        <v>13730</v>
      </c>
      <c r="S246" s="292"/>
      <c r="T246" s="292"/>
      <c r="U246" s="292">
        <v>13730</v>
      </c>
      <c r="V246" s="292">
        <v>13730</v>
      </c>
      <c r="W246" s="292"/>
      <c r="X246" s="292"/>
      <c r="Y246" s="292"/>
      <c r="Z246" s="292"/>
      <c r="AA246" s="292"/>
      <c r="AB246" s="292"/>
      <c r="AC246" s="292"/>
      <c r="AD246" s="292"/>
      <c r="AE246" s="300"/>
      <c r="AF246" s="4"/>
      <c r="AG246" s="4"/>
      <c r="AH246" s="4"/>
    </row>
    <row r="247" spans="1:38" ht="65.25" customHeight="1">
      <c r="A247" s="288">
        <v>26</v>
      </c>
      <c r="B247" s="20" t="s">
        <v>332</v>
      </c>
      <c r="C247" s="20"/>
      <c r="D247" s="289" t="s">
        <v>244</v>
      </c>
      <c r="E247" s="285" t="s">
        <v>333</v>
      </c>
      <c r="F247" s="290"/>
      <c r="G247" s="304"/>
      <c r="H247" s="292"/>
      <c r="I247" s="292"/>
      <c r="J247" s="292"/>
      <c r="K247" s="292"/>
      <c r="L247" s="292"/>
      <c r="M247" s="292"/>
      <c r="N247" s="292"/>
      <c r="O247" s="292"/>
      <c r="P247" s="292"/>
      <c r="Q247" s="292">
        <v>37000</v>
      </c>
      <c r="R247" s="292">
        <v>37000</v>
      </c>
      <c r="S247" s="292"/>
      <c r="T247" s="292"/>
      <c r="U247" s="292">
        <v>20000</v>
      </c>
      <c r="V247" s="292">
        <v>20000</v>
      </c>
      <c r="W247" s="292"/>
      <c r="X247" s="292"/>
      <c r="Y247" s="292"/>
      <c r="Z247" s="292"/>
      <c r="AA247" s="292"/>
      <c r="AB247" s="292"/>
      <c r="AC247" s="292"/>
      <c r="AD247" s="292"/>
      <c r="AE247" s="300"/>
      <c r="AF247" s="4"/>
      <c r="AG247" s="4"/>
      <c r="AH247" s="4"/>
    </row>
    <row r="248" spans="1:38" ht="47.25" customHeight="1">
      <c r="A248" s="288">
        <v>27</v>
      </c>
      <c r="B248" s="20" t="s">
        <v>334</v>
      </c>
      <c r="C248" s="20"/>
      <c r="D248" s="289" t="s">
        <v>244</v>
      </c>
      <c r="E248" s="303" t="s">
        <v>335</v>
      </c>
      <c r="F248" s="290"/>
      <c r="G248" s="304"/>
      <c r="H248" s="292"/>
      <c r="I248" s="292"/>
      <c r="J248" s="292"/>
      <c r="K248" s="292"/>
      <c r="L248" s="292"/>
      <c r="M248" s="292"/>
      <c r="N248" s="292"/>
      <c r="O248" s="292"/>
      <c r="P248" s="292"/>
      <c r="Q248" s="292">
        <v>5000</v>
      </c>
      <c r="R248" s="292">
        <v>5000</v>
      </c>
      <c r="S248" s="292"/>
      <c r="T248" s="292"/>
      <c r="U248" s="292">
        <v>3000</v>
      </c>
      <c r="V248" s="292">
        <v>3000</v>
      </c>
      <c r="W248" s="292"/>
      <c r="X248" s="292"/>
      <c r="Y248" s="292"/>
      <c r="Z248" s="292"/>
      <c r="AA248" s="292"/>
      <c r="AB248" s="292"/>
      <c r="AC248" s="292"/>
      <c r="AD248" s="292"/>
      <c r="AE248" s="300"/>
      <c r="AF248" s="4"/>
      <c r="AG248" s="4"/>
      <c r="AH248" s="4"/>
    </row>
    <row r="249" spans="1:38" ht="39" customHeight="1">
      <c r="A249" s="288">
        <v>28</v>
      </c>
      <c r="B249" s="20" t="s">
        <v>336</v>
      </c>
      <c r="C249" s="20"/>
      <c r="D249" s="289" t="s">
        <v>244</v>
      </c>
      <c r="E249" s="303"/>
      <c r="F249" s="290"/>
      <c r="G249" s="304"/>
      <c r="H249" s="292"/>
      <c r="I249" s="292"/>
      <c r="J249" s="292"/>
      <c r="K249" s="292"/>
      <c r="L249" s="292"/>
      <c r="M249" s="292"/>
      <c r="N249" s="292"/>
      <c r="O249" s="292"/>
      <c r="P249" s="292"/>
      <c r="Q249" s="292">
        <v>4800</v>
      </c>
      <c r="R249" s="292">
        <v>4800</v>
      </c>
      <c r="S249" s="292"/>
      <c r="T249" s="292"/>
      <c r="U249" s="292">
        <v>3000</v>
      </c>
      <c r="V249" s="292">
        <f>U249</f>
        <v>3000</v>
      </c>
      <c r="W249" s="292"/>
      <c r="X249" s="292"/>
      <c r="Y249" s="292">
        <f>V249</f>
        <v>3000</v>
      </c>
      <c r="Z249" s="292"/>
      <c r="AA249" s="292"/>
      <c r="AB249" s="292"/>
      <c r="AC249" s="292"/>
      <c r="AD249" s="292"/>
      <c r="AE249" s="290" t="s">
        <v>201</v>
      </c>
      <c r="AF249" s="4"/>
      <c r="AG249" s="4"/>
      <c r="AH249" s="4"/>
    </row>
    <row r="250" spans="1:38" ht="48.75" customHeight="1">
      <c r="A250" s="288">
        <v>29</v>
      </c>
      <c r="B250" s="14" t="s">
        <v>337</v>
      </c>
      <c r="C250" s="14"/>
      <c r="D250" s="289"/>
      <c r="E250" s="303"/>
      <c r="F250" s="290"/>
      <c r="G250" s="304"/>
      <c r="H250" s="292"/>
      <c r="I250" s="292"/>
      <c r="J250" s="292"/>
      <c r="K250" s="292"/>
      <c r="L250" s="292"/>
      <c r="M250" s="292"/>
      <c r="N250" s="292"/>
      <c r="O250" s="292"/>
      <c r="P250" s="292"/>
      <c r="Q250" s="292">
        <v>61994</v>
      </c>
      <c r="R250" s="292">
        <f>Q250-43621</f>
        <v>18373</v>
      </c>
      <c r="S250" s="292"/>
      <c r="T250" s="292"/>
      <c r="U250" s="292">
        <v>61994</v>
      </c>
      <c r="V250" s="292">
        <f>U250-43621</f>
        <v>18373</v>
      </c>
      <c r="W250" s="292"/>
      <c r="X250" s="292"/>
      <c r="Y250" s="292">
        <f>V250</f>
        <v>18373</v>
      </c>
      <c r="Z250" s="292"/>
      <c r="AA250" s="292"/>
      <c r="AB250" s="292"/>
      <c r="AC250" s="292"/>
      <c r="AD250" s="292"/>
      <c r="AE250" s="290" t="s">
        <v>338</v>
      </c>
      <c r="AF250" s="4"/>
      <c r="AG250" s="4"/>
      <c r="AH250" s="4"/>
    </row>
    <row r="251" spans="1:38" s="77" customFormat="1" ht="67.5" customHeight="1">
      <c r="A251" s="288">
        <v>30</v>
      </c>
      <c r="B251" s="20" t="s">
        <v>339</v>
      </c>
      <c r="C251" s="20"/>
      <c r="D251" s="289" t="s">
        <v>48</v>
      </c>
      <c r="E251" s="303"/>
      <c r="F251" s="290"/>
      <c r="G251" s="304"/>
      <c r="H251" s="292"/>
      <c r="I251" s="292"/>
      <c r="J251" s="292"/>
      <c r="K251" s="292"/>
      <c r="L251" s="292"/>
      <c r="M251" s="292"/>
      <c r="N251" s="292"/>
      <c r="O251" s="292"/>
      <c r="P251" s="292"/>
      <c r="Q251" s="292">
        <v>180520</v>
      </c>
      <c r="R251" s="292">
        <v>90000</v>
      </c>
      <c r="S251" s="292"/>
      <c r="T251" s="292"/>
      <c r="U251" s="292">
        <f>Q251</f>
        <v>180520</v>
      </c>
      <c r="V251" s="292">
        <f>42323+1604-11844+356</f>
        <v>32439</v>
      </c>
      <c r="W251" s="292"/>
      <c r="X251" s="292"/>
      <c r="Y251" s="292">
        <f>V251</f>
        <v>32439</v>
      </c>
      <c r="Z251" s="292"/>
      <c r="AA251" s="292"/>
      <c r="AB251" s="292"/>
      <c r="AC251" s="292"/>
      <c r="AD251" s="292"/>
      <c r="AE251" s="290" t="s">
        <v>367</v>
      </c>
    </row>
    <row r="252" spans="1:38" s="82" customFormat="1" ht="25.5" customHeight="1">
      <c r="A252" s="299" t="s">
        <v>405</v>
      </c>
      <c r="B252" s="263" t="s">
        <v>406</v>
      </c>
      <c r="C252" s="263"/>
      <c r="D252" s="34"/>
      <c r="E252" s="349"/>
      <c r="F252" s="349"/>
      <c r="G252" s="349"/>
      <c r="H252" s="335" t="e">
        <f>H253+#REF!</f>
        <v>#REF!</v>
      </c>
      <c r="I252" s="335" t="e">
        <f>I253+#REF!</f>
        <v>#REF!</v>
      </c>
      <c r="J252" s="335"/>
      <c r="K252" s="335" t="e">
        <f>K253+#REF!</f>
        <v>#REF!</v>
      </c>
      <c r="L252" s="335" t="e">
        <f>L253+#REF!</f>
        <v>#REF!</v>
      </c>
      <c r="M252" s="335" t="e">
        <f>M253+#REF!</f>
        <v>#REF!</v>
      </c>
      <c r="N252" s="335" t="e">
        <f>N253+#REF!</f>
        <v>#REF!</v>
      </c>
      <c r="O252" s="335" t="e">
        <f>O253+#REF!</f>
        <v>#REF!</v>
      </c>
      <c r="P252" s="335" t="e">
        <f>P253+#REF!</f>
        <v>#REF!</v>
      </c>
      <c r="Q252" s="335">
        <f>Q253</f>
        <v>22970</v>
      </c>
      <c r="R252" s="335">
        <f t="shared" ref="R252:AD252" si="66">R253</f>
        <v>22970</v>
      </c>
      <c r="S252" s="335">
        <f t="shared" si="66"/>
        <v>0</v>
      </c>
      <c r="T252" s="335">
        <f t="shared" si="66"/>
        <v>0</v>
      </c>
      <c r="U252" s="335">
        <f t="shared" si="66"/>
        <v>22970</v>
      </c>
      <c r="V252" s="335">
        <f t="shared" si="66"/>
        <v>22970</v>
      </c>
      <c r="W252" s="335">
        <f t="shared" si="66"/>
        <v>0</v>
      </c>
      <c r="X252" s="335">
        <f t="shared" si="66"/>
        <v>0</v>
      </c>
      <c r="Y252" s="335">
        <f t="shared" si="66"/>
        <v>0</v>
      </c>
      <c r="Z252" s="335">
        <f t="shared" si="66"/>
        <v>0</v>
      </c>
      <c r="AA252" s="335">
        <f t="shared" si="66"/>
        <v>10740</v>
      </c>
      <c r="AB252" s="335">
        <f t="shared" si="66"/>
        <v>10740</v>
      </c>
      <c r="AC252" s="335">
        <f t="shared" si="66"/>
        <v>0</v>
      </c>
      <c r="AD252" s="335">
        <f t="shared" si="66"/>
        <v>0</v>
      </c>
      <c r="AE252" s="350"/>
      <c r="AF252" s="80"/>
      <c r="AG252" s="80"/>
      <c r="AH252" s="80"/>
      <c r="AI252" s="81">
        <f>98903+AB252</f>
        <v>109643</v>
      </c>
      <c r="AJ252" s="81">
        <f>V252-AI252</f>
        <v>-86673</v>
      </c>
      <c r="AL252" s="82">
        <f>U252-AA252</f>
        <v>12230</v>
      </c>
    </row>
    <row r="253" spans="1:38" s="6" customFormat="1" ht="38.25" customHeight="1">
      <c r="A253" s="351" t="s">
        <v>1</v>
      </c>
      <c r="B253" s="23" t="s">
        <v>382</v>
      </c>
      <c r="C253" s="23"/>
      <c r="D253" s="34"/>
      <c r="E253" s="352"/>
      <c r="F253" s="352"/>
      <c r="G253" s="352"/>
      <c r="H253" s="335">
        <f>H254+H259</f>
        <v>79084.7</v>
      </c>
      <c r="I253" s="335">
        <f t="shared" ref="I253:AD253" si="67">I254+I259</f>
        <v>40944.699999999997</v>
      </c>
      <c r="J253" s="335"/>
      <c r="K253" s="335">
        <f t="shared" si="67"/>
        <v>62359</v>
      </c>
      <c r="L253" s="335">
        <f t="shared" si="67"/>
        <v>24219</v>
      </c>
      <c r="M253" s="335">
        <f t="shared" si="67"/>
        <v>58889</v>
      </c>
      <c r="N253" s="335">
        <f t="shared" si="67"/>
        <v>20749</v>
      </c>
      <c r="O253" s="335">
        <f t="shared" si="67"/>
        <v>58889</v>
      </c>
      <c r="P253" s="335">
        <f t="shared" si="67"/>
        <v>20749</v>
      </c>
      <c r="Q253" s="335">
        <f t="shared" si="67"/>
        <v>22970</v>
      </c>
      <c r="R253" s="335">
        <f t="shared" si="67"/>
        <v>22970</v>
      </c>
      <c r="S253" s="335">
        <f t="shared" si="67"/>
        <v>0</v>
      </c>
      <c r="T253" s="335">
        <f t="shared" si="67"/>
        <v>0</v>
      </c>
      <c r="U253" s="335">
        <f t="shared" si="67"/>
        <v>22970</v>
      </c>
      <c r="V253" s="335">
        <f>V254+V259</f>
        <v>22970</v>
      </c>
      <c r="W253" s="335">
        <f t="shared" si="67"/>
        <v>0</v>
      </c>
      <c r="X253" s="335">
        <f t="shared" si="67"/>
        <v>0</v>
      </c>
      <c r="Y253" s="335"/>
      <c r="Z253" s="335"/>
      <c r="AA253" s="335">
        <f t="shared" si="67"/>
        <v>10740</v>
      </c>
      <c r="AB253" s="335">
        <f t="shared" si="67"/>
        <v>10740</v>
      </c>
      <c r="AC253" s="335">
        <f t="shared" si="67"/>
        <v>0</v>
      </c>
      <c r="AD253" s="335">
        <f t="shared" si="67"/>
        <v>0</v>
      </c>
      <c r="AE253" s="353"/>
      <c r="AF253" s="33"/>
      <c r="AG253" s="33"/>
      <c r="AH253" s="33"/>
    </row>
    <row r="254" spans="1:38" s="6" customFormat="1" ht="34.5" customHeight="1">
      <c r="A254" s="351" t="s">
        <v>215</v>
      </c>
      <c r="B254" s="23" t="s">
        <v>383</v>
      </c>
      <c r="C254" s="23"/>
      <c r="D254" s="34"/>
      <c r="E254" s="352"/>
      <c r="F254" s="352"/>
      <c r="G254" s="352"/>
      <c r="H254" s="335">
        <f>SUM(H255:H258)</f>
        <v>19500</v>
      </c>
      <c r="I254" s="335">
        <f>SUM(I255:I258)</f>
        <v>19500</v>
      </c>
      <c r="J254" s="335"/>
      <c r="K254" s="335">
        <f>SUM(K255:K258)</f>
        <v>0</v>
      </c>
      <c r="L254" s="335">
        <f>SUM(L255:L258)</f>
        <v>0</v>
      </c>
      <c r="M254" s="335">
        <f>SUM(M255:M258)</f>
        <v>9522</v>
      </c>
      <c r="N254" s="335">
        <f t="shared" ref="N254:AD254" si="68">SUM(N255:N258)</f>
        <v>9522</v>
      </c>
      <c r="O254" s="335">
        <f t="shared" si="68"/>
        <v>9522</v>
      </c>
      <c r="P254" s="335">
        <f t="shared" si="68"/>
        <v>9522</v>
      </c>
      <c r="Q254" s="335">
        <f t="shared" si="68"/>
        <v>9978</v>
      </c>
      <c r="R254" s="335">
        <f t="shared" si="68"/>
        <v>9978</v>
      </c>
      <c r="S254" s="335">
        <f t="shared" si="68"/>
        <v>0</v>
      </c>
      <c r="T254" s="335">
        <f t="shared" si="68"/>
        <v>0</v>
      </c>
      <c r="U254" s="335">
        <f t="shared" si="68"/>
        <v>9978</v>
      </c>
      <c r="V254" s="335">
        <f>SUM(V255:V258)</f>
        <v>9978</v>
      </c>
      <c r="W254" s="335">
        <f t="shared" si="68"/>
        <v>0</v>
      </c>
      <c r="X254" s="335">
        <f t="shared" si="68"/>
        <v>0</v>
      </c>
      <c r="Y254" s="335"/>
      <c r="Z254" s="335"/>
      <c r="AA254" s="335">
        <f t="shared" si="68"/>
        <v>4260</v>
      </c>
      <c r="AB254" s="335">
        <f t="shared" si="68"/>
        <v>4260</v>
      </c>
      <c r="AC254" s="335">
        <f t="shared" si="68"/>
        <v>0</v>
      </c>
      <c r="AD254" s="335">
        <f t="shared" si="68"/>
        <v>0</v>
      </c>
      <c r="AE254" s="353"/>
      <c r="AF254" s="33"/>
      <c r="AG254" s="33"/>
      <c r="AH254" s="33"/>
    </row>
    <row r="255" spans="1:38" s="9" customFormat="1" ht="41.25" customHeight="1">
      <c r="A255" s="322" t="s">
        <v>107</v>
      </c>
      <c r="B255" s="62" t="s">
        <v>384</v>
      </c>
      <c r="C255" s="62"/>
      <c r="D255" s="354" t="s">
        <v>385</v>
      </c>
      <c r="E255" s="355" t="s">
        <v>386</v>
      </c>
      <c r="F255" s="356" t="s">
        <v>387</v>
      </c>
      <c r="G255" s="355" t="s">
        <v>388</v>
      </c>
      <c r="H255" s="357">
        <v>4750</v>
      </c>
      <c r="I255" s="357">
        <v>4750</v>
      </c>
      <c r="J255" s="357"/>
      <c r="K255" s="357"/>
      <c r="L255" s="357"/>
      <c r="M255" s="357">
        <f>N255</f>
        <v>3020</v>
      </c>
      <c r="N255" s="357">
        <v>3020</v>
      </c>
      <c r="O255" s="357">
        <f>P255</f>
        <v>3020</v>
      </c>
      <c r="P255" s="357">
        <v>3020</v>
      </c>
      <c r="Q255" s="357">
        <f t="shared" ref="Q255:Q261" si="69">R255</f>
        <v>1730</v>
      </c>
      <c r="R255" s="357">
        <f>I255-N255</f>
        <v>1730</v>
      </c>
      <c r="S255" s="357"/>
      <c r="T255" s="357"/>
      <c r="U255" s="357">
        <f t="shared" ref="U255:U261" si="70">V255</f>
        <v>1730</v>
      </c>
      <c r="V255" s="357">
        <v>1730</v>
      </c>
      <c r="W255" s="357"/>
      <c r="X255" s="357"/>
      <c r="Y255" s="357"/>
      <c r="Z255" s="357"/>
      <c r="AA255" s="358">
        <f t="shared" ref="AA255:AA261" si="71">AB255</f>
        <v>1650</v>
      </c>
      <c r="AB255" s="357">
        <v>1650</v>
      </c>
      <c r="AC255" s="357"/>
      <c r="AD255" s="357"/>
      <c r="AE255" s="359"/>
      <c r="AF255" s="8"/>
      <c r="AG255" s="8"/>
      <c r="AH255" s="8"/>
    </row>
    <row r="256" spans="1:38" s="9" customFormat="1" ht="41.25" customHeight="1">
      <c r="A256" s="322" t="s">
        <v>140</v>
      </c>
      <c r="B256" s="62" t="s">
        <v>389</v>
      </c>
      <c r="C256" s="62"/>
      <c r="D256" s="354" t="s">
        <v>385</v>
      </c>
      <c r="E256" s="355" t="s">
        <v>386</v>
      </c>
      <c r="F256" s="356" t="s">
        <v>387</v>
      </c>
      <c r="G256" s="355" t="s">
        <v>390</v>
      </c>
      <c r="H256" s="357">
        <v>4800</v>
      </c>
      <c r="I256" s="357">
        <v>4800</v>
      </c>
      <c r="J256" s="357"/>
      <c r="K256" s="357"/>
      <c r="L256" s="357"/>
      <c r="M256" s="357">
        <f>N256</f>
        <v>3022</v>
      </c>
      <c r="N256" s="357">
        <v>3022</v>
      </c>
      <c r="O256" s="357">
        <f>P256</f>
        <v>3022</v>
      </c>
      <c r="P256" s="357">
        <v>3022</v>
      </c>
      <c r="Q256" s="357">
        <f t="shared" si="69"/>
        <v>1778</v>
      </c>
      <c r="R256" s="357">
        <f>I256-N256</f>
        <v>1778</v>
      </c>
      <c r="S256" s="357"/>
      <c r="T256" s="357"/>
      <c r="U256" s="357">
        <f t="shared" si="70"/>
        <v>1778</v>
      </c>
      <c r="V256" s="357">
        <v>1778</v>
      </c>
      <c r="W256" s="357"/>
      <c r="X256" s="357"/>
      <c r="Y256" s="357"/>
      <c r="Z256" s="357"/>
      <c r="AA256" s="358">
        <f t="shared" si="71"/>
        <v>1270</v>
      </c>
      <c r="AB256" s="357">
        <v>1270</v>
      </c>
      <c r="AC256" s="357"/>
      <c r="AD256" s="357"/>
      <c r="AE256" s="359"/>
      <c r="AF256" s="8"/>
      <c r="AG256" s="8"/>
      <c r="AH256" s="8"/>
    </row>
    <row r="257" spans="1:34" s="9" customFormat="1" ht="43.5" customHeight="1">
      <c r="A257" s="322" t="s">
        <v>110</v>
      </c>
      <c r="B257" s="46" t="s">
        <v>391</v>
      </c>
      <c r="C257" s="46"/>
      <c r="D257" s="354" t="s">
        <v>385</v>
      </c>
      <c r="E257" s="355" t="s">
        <v>386</v>
      </c>
      <c r="F257" s="356" t="s">
        <v>392</v>
      </c>
      <c r="G257" s="355" t="s">
        <v>393</v>
      </c>
      <c r="H257" s="357">
        <v>5300</v>
      </c>
      <c r="I257" s="357">
        <v>5300</v>
      </c>
      <c r="J257" s="357"/>
      <c r="K257" s="357"/>
      <c r="L257" s="357"/>
      <c r="M257" s="357">
        <f>N257</f>
        <v>1850</v>
      </c>
      <c r="N257" s="357">
        <v>1850</v>
      </c>
      <c r="O257" s="357">
        <f>P257</f>
        <v>1850</v>
      </c>
      <c r="P257" s="357">
        <v>1850</v>
      </c>
      <c r="Q257" s="357">
        <f t="shared" si="69"/>
        <v>3450</v>
      </c>
      <c r="R257" s="357">
        <f>I257-N257</f>
        <v>3450</v>
      </c>
      <c r="S257" s="357"/>
      <c r="T257" s="357"/>
      <c r="U257" s="357">
        <f t="shared" si="70"/>
        <v>3450</v>
      </c>
      <c r="V257" s="357">
        <v>3450</v>
      </c>
      <c r="W257" s="357"/>
      <c r="X257" s="357"/>
      <c r="Y257" s="357"/>
      <c r="Z257" s="357"/>
      <c r="AA257" s="358">
        <f t="shared" si="71"/>
        <v>700</v>
      </c>
      <c r="AB257" s="357">
        <v>700</v>
      </c>
      <c r="AC257" s="357"/>
      <c r="AD257" s="357"/>
      <c r="AE257" s="359"/>
      <c r="AF257" s="8"/>
      <c r="AG257" s="8"/>
      <c r="AH257" s="8"/>
    </row>
    <row r="258" spans="1:34" s="9" customFormat="1" ht="41.25" customHeight="1">
      <c r="A258" s="322" t="s">
        <v>141</v>
      </c>
      <c r="B258" s="46" t="s">
        <v>394</v>
      </c>
      <c r="C258" s="46"/>
      <c r="D258" s="354" t="s">
        <v>385</v>
      </c>
      <c r="E258" s="355" t="s">
        <v>386</v>
      </c>
      <c r="F258" s="356" t="s">
        <v>392</v>
      </c>
      <c r="G258" s="355" t="s">
        <v>395</v>
      </c>
      <c r="H258" s="357">
        <v>4650</v>
      </c>
      <c r="I258" s="357">
        <v>4650</v>
      </c>
      <c r="J258" s="357"/>
      <c r="K258" s="357"/>
      <c r="L258" s="357"/>
      <c r="M258" s="357">
        <f>N258</f>
        <v>1630</v>
      </c>
      <c r="N258" s="357">
        <v>1630</v>
      </c>
      <c r="O258" s="357">
        <f>P258</f>
        <v>1630</v>
      </c>
      <c r="P258" s="357">
        <v>1630</v>
      </c>
      <c r="Q258" s="357">
        <f t="shared" si="69"/>
        <v>3020</v>
      </c>
      <c r="R258" s="357">
        <f>I258-N258</f>
        <v>3020</v>
      </c>
      <c r="S258" s="357"/>
      <c r="T258" s="357"/>
      <c r="U258" s="357">
        <f t="shared" si="70"/>
        <v>3020</v>
      </c>
      <c r="V258" s="357">
        <v>3020</v>
      </c>
      <c r="W258" s="357"/>
      <c r="X258" s="357"/>
      <c r="Y258" s="357"/>
      <c r="Z258" s="357"/>
      <c r="AA258" s="358">
        <f t="shared" si="71"/>
        <v>640</v>
      </c>
      <c r="AB258" s="357">
        <v>640</v>
      </c>
      <c r="AC258" s="357"/>
      <c r="AD258" s="357"/>
      <c r="AE258" s="359"/>
      <c r="AF258" s="8"/>
      <c r="AG258" s="8"/>
      <c r="AH258" s="8"/>
    </row>
    <row r="259" spans="1:34" s="6" customFormat="1" ht="62.25" customHeight="1">
      <c r="A259" s="351" t="s">
        <v>131</v>
      </c>
      <c r="B259" s="23" t="s">
        <v>396</v>
      </c>
      <c r="C259" s="23"/>
      <c r="D259" s="34"/>
      <c r="E259" s="352"/>
      <c r="F259" s="352"/>
      <c r="G259" s="352"/>
      <c r="H259" s="335">
        <f>SUM(H260:H261)</f>
        <v>59584.7</v>
      </c>
      <c r="I259" s="335">
        <f>SUM(I260:I261)</f>
        <v>21444.7</v>
      </c>
      <c r="J259" s="335"/>
      <c r="K259" s="335">
        <f t="shared" ref="K259:X259" si="72">SUM(K260:K261)</f>
        <v>62359</v>
      </c>
      <c r="L259" s="335">
        <f t="shared" si="72"/>
        <v>24219</v>
      </c>
      <c r="M259" s="335">
        <f t="shared" si="72"/>
        <v>49367</v>
      </c>
      <c r="N259" s="335">
        <f t="shared" si="72"/>
        <v>11227</v>
      </c>
      <c r="O259" s="335">
        <f t="shared" si="72"/>
        <v>49367</v>
      </c>
      <c r="P259" s="335">
        <f t="shared" si="72"/>
        <v>11227</v>
      </c>
      <c r="Q259" s="335">
        <f t="shared" si="72"/>
        <v>12992</v>
      </c>
      <c r="R259" s="335">
        <f t="shared" si="72"/>
        <v>12992</v>
      </c>
      <c r="S259" s="335">
        <f t="shared" si="72"/>
        <v>0</v>
      </c>
      <c r="T259" s="335">
        <f t="shared" si="72"/>
        <v>0</v>
      </c>
      <c r="U259" s="335">
        <f t="shared" si="72"/>
        <v>12992</v>
      </c>
      <c r="V259" s="335">
        <f t="shared" si="72"/>
        <v>12992</v>
      </c>
      <c r="W259" s="335">
        <f t="shared" si="72"/>
        <v>0</v>
      </c>
      <c r="X259" s="335">
        <f t="shared" si="72"/>
        <v>0</v>
      </c>
      <c r="Y259" s="335"/>
      <c r="Z259" s="335"/>
      <c r="AA259" s="335">
        <f>SUM(AA260:AA261)</f>
        <v>6480</v>
      </c>
      <c r="AB259" s="335">
        <f>SUM(AB260:AB261)</f>
        <v>6480</v>
      </c>
      <c r="AC259" s="335">
        <f>SUM(AC260:AC261)</f>
        <v>0</v>
      </c>
      <c r="AD259" s="335">
        <f>SUM(AD260:AD261)</f>
        <v>0</v>
      </c>
      <c r="AE259" s="353"/>
      <c r="AF259" s="33"/>
      <c r="AG259" s="33"/>
      <c r="AH259" s="33"/>
    </row>
    <row r="260" spans="1:34" s="9" customFormat="1" ht="41.25" customHeight="1">
      <c r="A260" s="322" t="s">
        <v>111</v>
      </c>
      <c r="B260" s="63" t="s">
        <v>586</v>
      </c>
      <c r="C260" s="63"/>
      <c r="D260" s="354" t="s">
        <v>385</v>
      </c>
      <c r="E260" s="355" t="s">
        <v>397</v>
      </c>
      <c r="F260" s="356" t="s">
        <v>398</v>
      </c>
      <c r="G260" s="355" t="s">
        <v>399</v>
      </c>
      <c r="H260" s="357">
        <v>19908.7</v>
      </c>
      <c r="I260" s="357">
        <f>H260-13000</f>
        <v>6908.7000000000007</v>
      </c>
      <c r="J260" s="355" t="s">
        <v>400</v>
      </c>
      <c r="K260" s="357">
        <v>22683</v>
      </c>
      <c r="L260" s="357">
        <f>K260-13000</f>
        <v>9683</v>
      </c>
      <c r="M260" s="357">
        <f>13000+N260</f>
        <v>16947</v>
      </c>
      <c r="N260" s="357">
        <v>3947</v>
      </c>
      <c r="O260" s="357">
        <v>16947</v>
      </c>
      <c r="P260" s="357">
        <v>3947</v>
      </c>
      <c r="Q260" s="357">
        <f t="shared" si="69"/>
        <v>5736</v>
      </c>
      <c r="R260" s="357">
        <v>5736</v>
      </c>
      <c r="S260" s="357"/>
      <c r="T260" s="357"/>
      <c r="U260" s="357">
        <f t="shared" si="70"/>
        <v>5736</v>
      </c>
      <c r="V260" s="357">
        <v>5736</v>
      </c>
      <c r="W260" s="357"/>
      <c r="X260" s="357"/>
      <c r="Y260" s="357"/>
      <c r="Z260" s="357"/>
      <c r="AA260" s="358">
        <f t="shared" si="71"/>
        <v>3700</v>
      </c>
      <c r="AB260" s="357">
        <v>3700</v>
      </c>
      <c r="AC260" s="357"/>
      <c r="AD260" s="357"/>
      <c r="AE260" s="359"/>
      <c r="AF260" s="8"/>
      <c r="AG260" s="8"/>
      <c r="AH260" s="8"/>
    </row>
    <row r="261" spans="1:34" s="9" customFormat="1" ht="33" customHeight="1">
      <c r="A261" s="322" t="s">
        <v>63</v>
      </c>
      <c r="B261" s="63" t="s">
        <v>587</v>
      </c>
      <c r="C261" s="63"/>
      <c r="D261" s="354" t="s">
        <v>385</v>
      </c>
      <c r="E261" s="355" t="s">
        <v>401</v>
      </c>
      <c r="F261" s="356" t="s">
        <v>402</v>
      </c>
      <c r="G261" s="355" t="s">
        <v>403</v>
      </c>
      <c r="H261" s="357">
        <v>39676</v>
      </c>
      <c r="I261" s="357">
        <f>H261-25140</f>
        <v>14536</v>
      </c>
      <c r="J261" s="355" t="s">
        <v>404</v>
      </c>
      <c r="K261" s="357">
        <v>39676</v>
      </c>
      <c r="L261" s="357">
        <f>K261-25140</f>
        <v>14536</v>
      </c>
      <c r="M261" s="357">
        <f>25140+7280</f>
        <v>32420</v>
      </c>
      <c r="N261" s="357">
        <v>7280</v>
      </c>
      <c r="O261" s="357">
        <v>32420</v>
      </c>
      <c r="P261" s="357">
        <v>7280</v>
      </c>
      <c r="Q261" s="357">
        <f t="shared" si="69"/>
        <v>7256</v>
      </c>
      <c r="R261" s="357">
        <v>7256</v>
      </c>
      <c r="S261" s="357"/>
      <c r="T261" s="357"/>
      <c r="U261" s="357">
        <f t="shared" si="70"/>
        <v>7256</v>
      </c>
      <c r="V261" s="357">
        <v>7256</v>
      </c>
      <c r="W261" s="357"/>
      <c r="X261" s="357"/>
      <c r="Y261" s="357"/>
      <c r="Z261" s="357"/>
      <c r="AA261" s="358">
        <f t="shared" si="71"/>
        <v>2780</v>
      </c>
      <c r="AB261" s="357">
        <v>2780</v>
      </c>
      <c r="AC261" s="357"/>
      <c r="AD261" s="357"/>
      <c r="AE261" s="359"/>
      <c r="AF261" s="8"/>
      <c r="AG261" s="8"/>
      <c r="AH261" s="8"/>
    </row>
    <row r="262" spans="1:34" ht="21.75" customHeight="1">
      <c r="A262" s="64"/>
      <c r="B262" s="478" t="s">
        <v>340</v>
      </c>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
      <c r="AG262" s="4"/>
      <c r="AH262" s="4"/>
    </row>
    <row r="263" spans="1:34" ht="18.75" customHeight="1">
      <c r="A263" s="64"/>
      <c r="B263" s="460" t="s">
        <v>563</v>
      </c>
      <c r="C263" s="460"/>
      <c r="D263" s="460"/>
      <c r="E263" s="460"/>
      <c r="F263" s="460"/>
      <c r="G263" s="460"/>
      <c r="H263" s="460"/>
      <c r="I263" s="460"/>
      <c r="J263" s="460"/>
      <c r="K263" s="460"/>
      <c r="L263" s="460"/>
      <c r="M263" s="460"/>
      <c r="N263" s="460"/>
      <c r="O263" s="460"/>
      <c r="P263" s="460"/>
      <c r="Q263" s="460"/>
      <c r="R263" s="460"/>
      <c r="S263" s="460"/>
      <c r="T263" s="460"/>
      <c r="U263" s="460"/>
      <c r="V263" s="460"/>
      <c r="W263" s="460"/>
      <c r="X263" s="460"/>
      <c r="Y263" s="460"/>
      <c r="Z263" s="460"/>
      <c r="AA263" s="460"/>
      <c r="AB263" s="460"/>
      <c r="AC263" s="460"/>
      <c r="AD263" s="460"/>
      <c r="AE263" s="460"/>
      <c r="AF263" s="4"/>
      <c r="AG263" s="4"/>
      <c r="AH263" s="4"/>
    </row>
    <row r="264" spans="1:34">
      <c r="A264" s="4"/>
      <c r="B264" s="4"/>
      <c r="C264" s="64"/>
      <c r="D264" s="65"/>
      <c r="E264" s="4"/>
      <c r="F264" s="4"/>
      <c r="G264" s="65"/>
      <c r="H264" s="4"/>
      <c r="I264" s="4"/>
      <c r="J264" s="4"/>
      <c r="K264" s="4"/>
      <c r="L264" s="4"/>
      <c r="AA264" s="162" t="s">
        <v>13</v>
      </c>
      <c r="AE264" s="4"/>
      <c r="AF264" s="4"/>
      <c r="AG264" s="4"/>
      <c r="AH264" s="4"/>
    </row>
    <row r="265" spans="1:34">
      <c r="A265" s="4"/>
      <c r="B265" s="4"/>
      <c r="C265" s="64"/>
      <c r="D265" s="65"/>
      <c r="E265" s="4"/>
      <c r="F265" s="4"/>
      <c r="G265" s="65"/>
      <c r="H265" s="4"/>
      <c r="I265" s="4"/>
      <c r="J265" s="4"/>
      <c r="K265" s="4"/>
      <c r="L265" s="4"/>
      <c r="M265" s="4"/>
      <c r="N265" s="4"/>
      <c r="O265" s="4"/>
      <c r="P265" s="4"/>
      <c r="Q265" s="77"/>
      <c r="R265" s="4"/>
      <c r="S265" s="4"/>
      <c r="T265" s="4"/>
      <c r="U265" s="77"/>
      <c r="V265" s="4"/>
      <c r="W265" s="4"/>
      <c r="X265" s="4"/>
      <c r="Y265" s="4"/>
      <c r="Z265" s="4"/>
      <c r="AA265" s="77"/>
      <c r="AB265" s="4"/>
      <c r="AC265" s="4"/>
      <c r="AD265" s="4"/>
      <c r="AE265" s="4"/>
      <c r="AF265" s="4"/>
      <c r="AG265" s="4"/>
      <c r="AH265" s="4"/>
    </row>
    <row r="266" spans="1:34" ht="50.25" hidden="1" customHeight="1">
      <c r="A266" s="76">
        <v>28</v>
      </c>
      <c r="B266" s="7" t="s">
        <v>361</v>
      </c>
      <c r="C266" s="20"/>
      <c r="D266" s="17"/>
      <c r="E266" s="44"/>
      <c r="F266" s="2" t="s">
        <v>257</v>
      </c>
      <c r="G266" s="45"/>
      <c r="H266" s="3"/>
      <c r="I266" s="3"/>
      <c r="J266" s="3"/>
      <c r="K266" s="3"/>
      <c r="L266" s="3"/>
      <c r="M266" s="3"/>
      <c r="N266" s="3"/>
      <c r="O266" s="3"/>
      <c r="P266" s="3"/>
      <c r="Q266" s="161">
        <v>154968</v>
      </c>
      <c r="R266" s="3">
        <v>16887</v>
      </c>
      <c r="S266" s="3"/>
      <c r="T266" s="3"/>
      <c r="U266" s="161">
        <v>154968</v>
      </c>
      <c r="V266" s="3">
        <v>15000</v>
      </c>
      <c r="W266" s="3"/>
      <c r="X266" s="3">
        <v>15000</v>
      </c>
      <c r="Y266" s="3"/>
      <c r="Z266" s="3"/>
      <c r="AA266" s="161"/>
      <c r="AB266" s="3"/>
      <c r="AC266" s="3"/>
      <c r="AD266" s="3"/>
      <c r="AE266" s="476" t="s">
        <v>360</v>
      </c>
      <c r="AF266" s="4"/>
      <c r="AG266" s="4"/>
      <c r="AH266" s="4"/>
    </row>
    <row r="267" spans="1:34" ht="50.25" hidden="1" customHeight="1">
      <c r="A267" s="76">
        <v>29</v>
      </c>
      <c r="B267" s="7" t="s">
        <v>362</v>
      </c>
      <c r="C267" s="20"/>
      <c r="D267" s="17"/>
      <c r="E267" s="44"/>
      <c r="F267" s="2" t="s">
        <v>363</v>
      </c>
      <c r="G267" s="45"/>
      <c r="H267" s="3"/>
      <c r="I267" s="3"/>
      <c r="J267" s="3"/>
      <c r="K267" s="3"/>
      <c r="L267" s="3"/>
      <c r="M267" s="3"/>
      <c r="N267" s="3"/>
      <c r="O267" s="3"/>
      <c r="P267" s="3"/>
      <c r="Q267" s="161">
        <v>31064</v>
      </c>
      <c r="R267" s="3">
        <v>4500</v>
      </c>
      <c r="S267" s="3"/>
      <c r="T267" s="3"/>
      <c r="U267" s="161">
        <v>31064</v>
      </c>
      <c r="V267" s="3">
        <v>4500</v>
      </c>
      <c r="W267" s="3"/>
      <c r="X267" s="3">
        <v>4500</v>
      </c>
      <c r="Y267" s="3"/>
      <c r="Z267" s="3"/>
      <c r="AA267" s="161"/>
      <c r="AB267" s="3"/>
      <c r="AC267" s="3"/>
      <c r="AD267" s="3"/>
      <c r="AE267" s="477"/>
      <c r="AF267" s="4"/>
      <c r="AG267" s="4"/>
      <c r="AH267" s="4"/>
    </row>
    <row r="268" spans="1:34" ht="42" hidden="1" customHeight="1">
      <c r="A268" s="37" t="s">
        <v>346</v>
      </c>
      <c r="B268" s="38" t="s">
        <v>304</v>
      </c>
      <c r="C268" s="39"/>
      <c r="D268" s="16"/>
      <c r="E268" s="2"/>
      <c r="F268" s="2"/>
      <c r="G268" s="16"/>
      <c r="H268" s="3">
        <f>M268+Q268</f>
        <v>1034617.99</v>
      </c>
      <c r="I268" s="3">
        <f>N268+R268</f>
        <v>210306</v>
      </c>
      <c r="J268" s="3"/>
      <c r="K268" s="3"/>
      <c r="L268" s="3"/>
      <c r="M268" s="3">
        <v>781667.99</v>
      </c>
      <c r="N268" s="3">
        <v>70306</v>
      </c>
      <c r="O268" s="3">
        <v>781667.99</v>
      </c>
      <c r="P268" s="3">
        <v>70306</v>
      </c>
      <c r="Q268" s="161">
        <f>112950+140000</f>
        <v>252950</v>
      </c>
      <c r="R268" s="3">
        <v>140000</v>
      </c>
      <c r="S268" s="3"/>
      <c r="T268" s="3">
        <v>37249.808208330003</v>
      </c>
      <c r="U268" s="161">
        <f>112950+140000</f>
        <v>252950</v>
      </c>
      <c r="V268" s="3">
        <v>140000</v>
      </c>
      <c r="W268" s="3"/>
      <c r="X268" s="3">
        <v>37249.808208330003</v>
      </c>
      <c r="Y268" s="3"/>
      <c r="Z268" s="3"/>
      <c r="AA268" s="161">
        <f>36029.80820833-4300</f>
        <v>31729.808208330003</v>
      </c>
      <c r="AB268" s="3">
        <f>36029.80820833-4300</f>
        <v>31729.808208330003</v>
      </c>
      <c r="AC268" s="3"/>
      <c r="AD268" s="3">
        <v>23096.80820833</v>
      </c>
      <c r="AE268" s="76"/>
      <c r="AF268" s="4"/>
      <c r="AG268" s="4"/>
      <c r="AH268" s="4"/>
    </row>
    <row r="269" spans="1:34" ht="42" hidden="1" customHeight="1">
      <c r="A269" s="37" t="s">
        <v>346</v>
      </c>
      <c r="B269" s="38" t="s">
        <v>304</v>
      </c>
      <c r="C269" s="39"/>
      <c r="D269" s="16"/>
      <c r="E269" s="2"/>
      <c r="F269" s="2"/>
      <c r="G269" s="16"/>
      <c r="H269" s="3">
        <f>M269+Q269</f>
        <v>985502.99</v>
      </c>
      <c r="I269" s="3">
        <f>N269+R269</f>
        <v>153558.06</v>
      </c>
      <c r="J269" s="3"/>
      <c r="K269" s="3"/>
      <c r="L269" s="3"/>
      <c r="M269" s="3">
        <v>781667.99</v>
      </c>
      <c r="N269" s="3">
        <v>70306</v>
      </c>
      <c r="O269" s="3">
        <v>781667.99</v>
      </c>
      <c r="P269" s="3">
        <v>70306</v>
      </c>
      <c r="Q269" s="161">
        <f>U269</f>
        <v>203835</v>
      </c>
      <c r="R269" s="3">
        <f>90885.06-7633</f>
        <v>83252.06</v>
      </c>
      <c r="S269" s="3"/>
      <c r="T269" s="3">
        <v>37249.808208330003</v>
      </c>
      <c r="U269" s="161">
        <f>112950+90885</f>
        <v>203835</v>
      </c>
      <c r="V269" s="3">
        <f>90885.06-7633</f>
        <v>83252.06</v>
      </c>
      <c r="W269" s="3"/>
      <c r="X269" s="3">
        <v>37249.808208330003</v>
      </c>
      <c r="Y269" s="3"/>
      <c r="Z269" s="3"/>
      <c r="AA269" s="161">
        <v>36029.808208329996</v>
      </c>
      <c r="AB269" s="3">
        <v>36029.808208329996</v>
      </c>
      <c r="AC269" s="3"/>
      <c r="AD269" s="3">
        <v>23096.80820833</v>
      </c>
      <c r="AE269" s="76"/>
      <c r="AF269" s="4"/>
      <c r="AG269" s="4"/>
      <c r="AH269" s="4"/>
    </row>
    <row r="270" spans="1:34" ht="42" hidden="1" customHeight="1">
      <c r="A270" s="66"/>
      <c r="B270" s="67"/>
      <c r="C270" s="68"/>
      <c r="D270" s="69"/>
      <c r="E270" s="70"/>
      <c r="F270" s="70"/>
      <c r="G270" s="69"/>
      <c r="H270" s="15"/>
      <c r="I270" s="15"/>
      <c r="J270" s="15"/>
      <c r="K270" s="15"/>
      <c r="L270" s="15"/>
      <c r="M270" s="15"/>
      <c r="N270" s="15"/>
      <c r="O270" s="15"/>
      <c r="P270" s="15"/>
      <c r="Q270" s="163"/>
      <c r="R270" s="15"/>
      <c r="S270" s="15"/>
      <c r="T270" s="15"/>
      <c r="U270" s="163"/>
      <c r="V270" s="3">
        <v>140000</v>
      </c>
      <c r="W270" s="15">
        <f>V270-V268</f>
        <v>0</v>
      </c>
      <c r="X270" s="15"/>
      <c r="Y270" s="15"/>
      <c r="Z270" s="15"/>
      <c r="AA270" s="163"/>
      <c r="AB270" s="15"/>
      <c r="AC270" s="15"/>
      <c r="AD270" s="15"/>
      <c r="AE270" s="30"/>
      <c r="AF270" s="4"/>
      <c r="AG270" s="4"/>
      <c r="AH270" s="4"/>
    </row>
    <row r="271" spans="1:34" hidden="1">
      <c r="A271" s="4"/>
      <c r="B271" s="4"/>
      <c r="C271" s="64"/>
      <c r="D271" s="65"/>
      <c r="E271" s="4"/>
      <c r="F271" s="4"/>
      <c r="G271" s="65"/>
      <c r="H271" s="4"/>
      <c r="I271" s="4"/>
      <c r="J271" s="4"/>
      <c r="K271" s="4"/>
      <c r="L271" s="4"/>
      <c r="M271" s="4"/>
      <c r="N271" s="4"/>
      <c r="O271" s="4"/>
      <c r="P271" s="4"/>
      <c r="Q271" s="77"/>
      <c r="R271" s="4"/>
      <c r="S271" s="4"/>
      <c r="T271" s="4"/>
      <c r="U271" s="77"/>
      <c r="V271" s="3">
        <f>SUM(V266:V269)</f>
        <v>242752.06</v>
      </c>
      <c r="W271" s="4"/>
      <c r="X271" s="4"/>
      <c r="Y271" s="4"/>
      <c r="Z271" s="4"/>
      <c r="AA271" s="77"/>
      <c r="AB271" s="4"/>
      <c r="AC271" s="4"/>
      <c r="AD271" s="4"/>
      <c r="AE271" s="4"/>
      <c r="AF271" s="4"/>
      <c r="AG271" s="4"/>
      <c r="AH271" s="4"/>
    </row>
    <row r="272" spans="1:34" s="6" customFormat="1" ht="45" hidden="1" customHeight="1">
      <c r="A272" s="36">
        <v>14</v>
      </c>
      <c r="B272" s="1" t="s">
        <v>222</v>
      </c>
      <c r="C272" s="14"/>
      <c r="D272" s="17" t="s">
        <v>207</v>
      </c>
      <c r="E272" s="5"/>
      <c r="F272" s="5"/>
      <c r="G272" s="18"/>
      <c r="H272" s="3"/>
      <c r="I272" s="3"/>
      <c r="J272" s="3"/>
      <c r="K272" s="3"/>
      <c r="L272" s="3"/>
      <c r="M272" s="3"/>
      <c r="N272" s="3"/>
      <c r="O272" s="3"/>
      <c r="P272" s="3"/>
      <c r="Q272" s="161">
        <v>35000</v>
      </c>
      <c r="R272" s="3">
        <v>35000</v>
      </c>
      <c r="S272" s="3"/>
      <c r="T272" s="3"/>
      <c r="U272" s="161">
        <f>V272</f>
        <v>5677.5</v>
      </c>
      <c r="V272" s="3">
        <f>7911.5-2234</f>
        <v>5677.5</v>
      </c>
      <c r="W272" s="3"/>
      <c r="X272" s="3"/>
      <c r="Y272" s="3">
        <f>V272</f>
        <v>5677.5</v>
      </c>
      <c r="Z272" s="3"/>
      <c r="AA272" s="161"/>
      <c r="AB272" s="3"/>
      <c r="AC272" s="3"/>
      <c r="AD272" s="3"/>
      <c r="AE272" s="75" t="s">
        <v>135</v>
      </c>
    </row>
    <row r="273" spans="1:34">
      <c r="A273" s="4"/>
      <c r="B273" s="4"/>
      <c r="C273" s="64"/>
      <c r="D273" s="65"/>
      <c r="E273" s="4"/>
      <c r="F273" s="4"/>
      <c r="G273" s="65"/>
      <c r="H273" s="4"/>
      <c r="I273" s="4"/>
      <c r="J273" s="4"/>
      <c r="K273" s="4"/>
      <c r="L273" s="4"/>
      <c r="M273" s="4"/>
      <c r="N273" s="4"/>
      <c r="O273" s="4"/>
      <c r="P273" s="4"/>
      <c r="Q273" s="77"/>
      <c r="R273" s="4"/>
      <c r="S273" s="4"/>
      <c r="T273" s="4"/>
      <c r="U273" s="77"/>
      <c r="V273" s="4"/>
      <c r="W273" s="4"/>
      <c r="X273" s="4"/>
      <c r="Y273" s="4"/>
      <c r="Z273" s="4"/>
      <c r="AA273" s="77"/>
      <c r="AB273" s="4"/>
      <c r="AC273" s="4"/>
      <c r="AD273" s="4"/>
      <c r="AE273" s="4"/>
      <c r="AF273" s="4"/>
      <c r="AG273" s="4"/>
      <c r="AH273" s="4"/>
    </row>
    <row r="274" spans="1:34">
      <c r="A274" s="4"/>
      <c r="B274" s="4"/>
      <c r="C274" s="64"/>
      <c r="D274" s="65"/>
      <c r="E274" s="4"/>
      <c r="F274" s="4"/>
      <c r="G274" s="65"/>
      <c r="H274" s="4"/>
      <c r="I274" s="4"/>
      <c r="J274" s="4"/>
      <c r="K274" s="4"/>
      <c r="L274" s="4"/>
      <c r="M274" s="4"/>
      <c r="N274" s="4"/>
      <c r="O274" s="4"/>
      <c r="P274" s="4"/>
      <c r="Q274" s="77"/>
      <c r="R274" s="4"/>
      <c r="S274" s="4"/>
      <c r="T274" s="4"/>
      <c r="U274" s="77"/>
      <c r="V274" s="4"/>
      <c r="W274" s="4"/>
      <c r="X274" s="4"/>
      <c r="Y274" s="4"/>
      <c r="Z274" s="4"/>
      <c r="AA274" s="77"/>
      <c r="AB274" s="4"/>
      <c r="AC274" s="4"/>
      <c r="AD274" s="4"/>
      <c r="AE274" s="4"/>
      <c r="AF274" s="4"/>
      <c r="AG274" s="4"/>
      <c r="AH274" s="4"/>
    </row>
    <row r="275" spans="1:34">
      <c r="A275" s="4"/>
      <c r="B275" s="4"/>
      <c r="C275" s="64"/>
      <c r="D275" s="65"/>
      <c r="E275" s="4"/>
      <c r="F275" s="4"/>
      <c r="G275" s="65"/>
      <c r="H275" s="4"/>
      <c r="I275" s="4"/>
      <c r="J275" s="4"/>
      <c r="K275" s="4"/>
      <c r="L275" s="4"/>
      <c r="M275" s="4"/>
      <c r="N275" s="4"/>
      <c r="O275" s="4"/>
      <c r="P275" s="4"/>
      <c r="Q275" s="77"/>
      <c r="R275" s="4"/>
      <c r="S275" s="4"/>
      <c r="T275" s="4"/>
      <c r="U275" s="77"/>
      <c r="V275" s="4"/>
      <c r="W275" s="4"/>
      <c r="X275" s="4"/>
      <c r="Y275" s="4"/>
      <c r="Z275" s="4"/>
      <c r="AA275" s="77"/>
      <c r="AB275" s="4"/>
      <c r="AC275" s="4"/>
      <c r="AD275" s="4"/>
      <c r="AE275" s="4"/>
      <c r="AF275" s="4"/>
      <c r="AG275" s="4"/>
      <c r="AH275" s="4"/>
    </row>
    <row r="276" spans="1:34">
      <c r="A276" s="4"/>
      <c r="B276" s="4"/>
      <c r="C276" s="64"/>
      <c r="D276" s="65"/>
      <c r="E276" s="4"/>
      <c r="F276" s="4"/>
      <c r="G276" s="65"/>
      <c r="H276" s="4"/>
      <c r="I276" s="4"/>
      <c r="J276" s="4"/>
      <c r="K276" s="4"/>
      <c r="L276" s="4"/>
      <c r="M276" s="4"/>
      <c r="N276" s="4"/>
      <c r="O276" s="4"/>
      <c r="P276" s="4"/>
      <c r="Q276" s="77"/>
      <c r="R276" s="4"/>
      <c r="S276" s="4"/>
      <c r="T276" s="4"/>
      <c r="U276" s="77"/>
      <c r="V276" s="4"/>
      <c r="W276" s="4"/>
      <c r="X276" s="4"/>
      <c r="Y276" s="4"/>
      <c r="Z276" s="4"/>
      <c r="AA276" s="77"/>
      <c r="AB276" s="4"/>
      <c r="AC276" s="4"/>
      <c r="AD276" s="4"/>
      <c r="AE276" s="4"/>
      <c r="AF276" s="4"/>
      <c r="AG276" s="4"/>
      <c r="AH276" s="4"/>
    </row>
    <row r="277" spans="1:34">
      <c r="A277" s="4"/>
      <c r="B277" s="4"/>
      <c r="C277" s="64"/>
      <c r="D277" s="65"/>
      <c r="E277" s="4"/>
      <c r="F277" s="4"/>
      <c r="G277" s="65"/>
      <c r="H277" s="4"/>
      <c r="I277" s="4"/>
      <c r="J277" s="4"/>
      <c r="K277" s="4"/>
      <c r="L277" s="4"/>
      <c r="M277" s="4"/>
      <c r="N277" s="4"/>
      <c r="O277" s="4"/>
      <c r="P277" s="4"/>
      <c r="Q277" s="77"/>
      <c r="R277" s="4"/>
      <c r="S277" s="4"/>
      <c r="T277" s="4"/>
      <c r="U277" s="77"/>
      <c r="V277" s="4"/>
      <c r="W277" s="4"/>
      <c r="X277" s="4"/>
      <c r="Y277" s="4"/>
      <c r="Z277" s="4"/>
      <c r="AA277" s="77"/>
      <c r="AB277" s="4"/>
      <c r="AC277" s="4"/>
      <c r="AD277" s="4"/>
      <c r="AE277" s="4"/>
      <c r="AF277" s="4"/>
      <c r="AG277" s="4"/>
      <c r="AH277" s="4"/>
    </row>
    <row r="278" spans="1:34">
      <c r="A278" s="4"/>
      <c r="B278" s="4"/>
      <c r="C278" s="64"/>
      <c r="D278" s="65"/>
      <c r="E278" s="4"/>
      <c r="F278" s="4"/>
      <c r="G278" s="65"/>
      <c r="H278" s="4"/>
      <c r="I278" s="4"/>
      <c r="J278" s="4"/>
      <c r="K278" s="4"/>
      <c r="L278" s="4"/>
      <c r="M278" s="4"/>
      <c r="N278" s="4"/>
      <c r="O278" s="4"/>
      <c r="P278" s="4"/>
      <c r="Q278" s="77"/>
      <c r="R278" s="4"/>
      <c r="S278" s="4"/>
      <c r="T278" s="4"/>
      <c r="U278" s="77"/>
      <c r="V278" s="4"/>
      <c r="W278" s="4"/>
      <c r="X278" s="4"/>
      <c r="Y278" s="4"/>
      <c r="Z278" s="4"/>
      <c r="AA278" s="77"/>
      <c r="AB278" s="4"/>
      <c r="AC278" s="4"/>
      <c r="AD278" s="4"/>
      <c r="AE278" s="4"/>
      <c r="AF278" s="4"/>
      <c r="AG278" s="4"/>
      <c r="AH278" s="4"/>
    </row>
    <row r="279" spans="1:34">
      <c r="A279" s="4"/>
      <c r="B279" s="4"/>
      <c r="C279" s="64"/>
      <c r="D279" s="65"/>
      <c r="E279" s="4"/>
      <c r="F279" s="4"/>
      <c r="G279" s="65"/>
      <c r="H279" s="4"/>
      <c r="I279" s="4"/>
      <c r="J279" s="4"/>
      <c r="K279" s="4"/>
      <c r="L279" s="4"/>
      <c r="M279" s="4"/>
      <c r="N279" s="4"/>
      <c r="O279" s="4"/>
      <c r="P279" s="4"/>
      <c r="Q279" s="77"/>
      <c r="R279" s="4"/>
      <c r="S279" s="4"/>
      <c r="T279" s="4"/>
      <c r="U279" s="77"/>
      <c r="V279" s="4"/>
      <c r="W279" s="4"/>
      <c r="X279" s="4"/>
      <c r="Y279" s="4"/>
      <c r="Z279" s="4"/>
      <c r="AA279" s="77"/>
      <c r="AB279" s="4"/>
      <c r="AC279" s="4"/>
      <c r="AD279" s="4"/>
      <c r="AE279" s="4"/>
      <c r="AF279" s="4"/>
      <c r="AG279" s="4"/>
      <c r="AH279" s="4"/>
    </row>
    <row r="280" spans="1:34">
      <c r="A280" s="4"/>
      <c r="B280" s="4"/>
      <c r="C280" s="64"/>
      <c r="D280" s="65"/>
      <c r="E280" s="4"/>
      <c r="F280" s="4"/>
      <c r="G280" s="65"/>
      <c r="H280" s="4"/>
      <c r="I280" s="4"/>
      <c r="J280" s="4"/>
      <c r="K280" s="4"/>
      <c r="L280" s="4"/>
      <c r="M280" s="4"/>
      <c r="N280" s="4"/>
      <c r="O280" s="4"/>
      <c r="P280" s="4"/>
      <c r="Q280" s="77"/>
      <c r="R280" s="4"/>
      <c r="S280" s="4"/>
      <c r="T280" s="4"/>
      <c r="U280" s="77"/>
      <c r="V280" s="4"/>
      <c r="W280" s="4"/>
      <c r="X280" s="4"/>
      <c r="Y280" s="4"/>
      <c r="Z280" s="4"/>
      <c r="AA280" s="77"/>
      <c r="AB280" s="4"/>
      <c r="AC280" s="4"/>
      <c r="AD280" s="4"/>
      <c r="AE280" s="4"/>
      <c r="AF280" s="4"/>
      <c r="AG280" s="4"/>
      <c r="AH280" s="4"/>
    </row>
    <row r="281" spans="1:34">
      <c r="A281" s="4"/>
      <c r="B281" s="4"/>
      <c r="C281" s="64"/>
      <c r="D281" s="65"/>
      <c r="E281" s="4"/>
      <c r="F281" s="4"/>
      <c r="G281" s="65"/>
      <c r="H281" s="4"/>
      <c r="I281" s="4"/>
      <c r="J281" s="4"/>
      <c r="K281" s="4"/>
      <c r="L281" s="4"/>
      <c r="M281" s="4"/>
      <c r="N281" s="4"/>
      <c r="O281" s="4"/>
      <c r="P281" s="4"/>
      <c r="Q281" s="77"/>
      <c r="R281" s="4"/>
      <c r="S281" s="4"/>
      <c r="T281" s="4"/>
      <c r="U281" s="77"/>
      <c r="V281" s="4"/>
      <c r="W281" s="4"/>
      <c r="X281" s="4"/>
      <c r="Y281" s="4"/>
      <c r="Z281" s="4"/>
      <c r="AA281" s="77"/>
      <c r="AB281" s="4"/>
      <c r="AC281" s="4"/>
      <c r="AD281" s="4"/>
      <c r="AE281" s="4"/>
      <c r="AF281" s="4"/>
      <c r="AG281" s="4"/>
      <c r="AH281" s="4"/>
    </row>
    <row r="282" spans="1:34">
      <c r="A282" s="4"/>
      <c r="B282" s="4"/>
      <c r="C282" s="64"/>
      <c r="D282" s="65"/>
      <c r="E282" s="4"/>
      <c r="F282" s="4"/>
      <c r="G282" s="65"/>
      <c r="H282" s="4"/>
      <c r="I282" s="4"/>
      <c r="J282" s="4"/>
      <c r="K282" s="4"/>
      <c r="L282" s="4"/>
      <c r="M282" s="4"/>
      <c r="N282" s="4"/>
      <c r="O282" s="4"/>
      <c r="P282" s="4"/>
      <c r="Q282" s="77"/>
      <c r="R282" s="4"/>
      <c r="S282" s="4"/>
      <c r="T282" s="4"/>
      <c r="U282" s="77"/>
      <c r="V282" s="4"/>
      <c r="W282" s="4"/>
      <c r="X282" s="4"/>
      <c r="Y282" s="4"/>
      <c r="Z282" s="4"/>
      <c r="AA282" s="77"/>
      <c r="AB282" s="4"/>
      <c r="AC282" s="4"/>
      <c r="AD282" s="4"/>
      <c r="AE282" s="4"/>
      <c r="AF282" s="4"/>
      <c r="AG282" s="4"/>
      <c r="AH282" s="4"/>
    </row>
    <row r="283" spans="1:34">
      <c r="A283" s="4"/>
      <c r="B283" s="4"/>
      <c r="C283" s="64"/>
      <c r="D283" s="65"/>
      <c r="E283" s="4"/>
      <c r="F283" s="4"/>
      <c r="G283" s="65"/>
      <c r="H283" s="4"/>
      <c r="I283" s="4"/>
      <c r="J283" s="4"/>
      <c r="K283" s="4"/>
      <c r="L283" s="4"/>
      <c r="M283" s="4"/>
      <c r="N283" s="4"/>
      <c r="O283" s="4"/>
      <c r="P283" s="4"/>
      <c r="Q283" s="77"/>
      <c r="R283" s="4"/>
      <c r="S283" s="4"/>
      <c r="T283" s="4"/>
      <c r="U283" s="77"/>
      <c r="V283" s="4"/>
      <c r="W283" s="4"/>
      <c r="X283" s="4"/>
      <c r="Y283" s="4"/>
      <c r="Z283" s="4"/>
      <c r="AA283" s="77"/>
      <c r="AB283" s="4"/>
      <c r="AC283" s="4"/>
      <c r="AD283" s="4"/>
      <c r="AE283" s="4"/>
      <c r="AF283" s="4"/>
      <c r="AG283" s="4"/>
      <c r="AH283" s="4"/>
    </row>
    <row r="284" spans="1:34">
      <c r="A284" s="4"/>
      <c r="B284" s="4"/>
      <c r="C284" s="64"/>
      <c r="D284" s="65"/>
      <c r="E284" s="4"/>
      <c r="F284" s="4"/>
      <c r="G284" s="65"/>
      <c r="H284" s="4"/>
      <c r="I284" s="4"/>
      <c r="J284" s="4"/>
      <c r="K284" s="4"/>
      <c r="L284" s="4"/>
      <c r="M284" s="4"/>
      <c r="N284" s="4"/>
      <c r="O284" s="4"/>
      <c r="P284" s="4"/>
      <c r="Q284" s="77"/>
      <c r="R284" s="4"/>
      <c r="S284" s="4"/>
      <c r="T284" s="4"/>
      <c r="U284" s="77"/>
      <c r="V284" s="4"/>
      <c r="W284" s="4"/>
      <c r="X284" s="4"/>
      <c r="Y284" s="4"/>
      <c r="Z284" s="4"/>
      <c r="AA284" s="77"/>
      <c r="AB284" s="4"/>
      <c r="AC284" s="4"/>
      <c r="AD284" s="4"/>
      <c r="AE284" s="4"/>
      <c r="AF284" s="4"/>
      <c r="AG284" s="4"/>
      <c r="AH284" s="4"/>
    </row>
    <row r="285" spans="1:34">
      <c r="A285" s="4"/>
      <c r="B285" s="4"/>
      <c r="C285" s="64"/>
      <c r="D285" s="65"/>
      <c r="E285" s="4"/>
      <c r="F285" s="4"/>
      <c r="G285" s="65"/>
      <c r="H285" s="4"/>
      <c r="I285" s="4"/>
      <c r="J285" s="4"/>
      <c r="K285" s="4"/>
      <c r="L285" s="4"/>
      <c r="M285" s="4"/>
      <c r="N285" s="4"/>
      <c r="O285" s="4"/>
      <c r="P285" s="4"/>
      <c r="Q285" s="77"/>
      <c r="R285" s="4"/>
      <c r="S285" s="4"/>
      <c r="T285" s="4"/>
      <c r="U285" s="77"/>
      <c r="V285" s="4"/>
      <c r="W285" s="4"/>
      <c r="X285" s="4"/>
      <c r="Y285" s="4"/>
      <c r="Z285" s="4"/>
      <c r="AA285" s="77"/>
      <c r="AB285" s="4"/>
      <c r="AC285" s="4"/>
      <c r="AD285" s="4"/>
      <c r="AE285" s="4"/>
      <c r="AF285" s="4"/>
      <c r="AG285" s="4"/>
      <c r="AH285" s="4"/>
    </row>
    <row r="286" spans="1:34">
      <c r="A286" s="4"/>
      <c r="B286" s="4"/>
      <c r="C286" s="64"/>
      <c r="D286" s="65"/>
      <c r="E286" s="4"/>
      <c r="F286" s="4"/>
      <c r="G286" s="65"/>
      <c r="H286" s="4"/>
      <c r="I286" s="4"/>
      <c r="J286" s="4"/>
      <c r="K286" s="4"/>
      <c r="L286" s="4"/>
      <c r="M286" s="4"/>
      <c r="N286" s="4"/>
      <c r="O286" s="4"/>
      <c r="P286" s="4"/>
      <c r="Q286" s="77"/>
      <c r="R286" s="4"/>
      <c r="S286" s="4"/>
      <c r="T286" s="4"/>
      <c r="U286" s="77"/>
      <c r="V286" s="4"/>
      <c r="W286" s="4"/>
      <c r="X286" s="4"/>
      <c r="Y286" s="4"/>
      <c r="Z286" s="4"/>
      <c r="AA286" s="77"/>
      <c r="AB286" s="4"/>
      <c r="AC286" s="4"/>
      <c r="AD286" s="4"/>
      <c r="AE286" s="4"/>
      <c r="AF286" s="4"/>
      <c r="AG286" s="4"/>
      <c r="AH286" s="4"/>
    </row>
    <row r="287" spans="1:34">
      <c r="A287" s="4"/>
      <c r="B287" s="4"/>
      <c r="C287" s="64"/>
      <c r="D287" s="65"/>
      <c r="E287" s="4"/>
      <c r="F287" s="4"/>
      <c r="G287" s="65"/>
      <c r="H287" s="4"/>
      <c r="I287" s="4"/>
      <c r="J287" s="4"/>
      <c r="K287" s="4"/>
      <c r="L287" s="4"/>
      <c r="M287" s="4"/>
      <c r="N287" s="4"/>
      <c r="O287" s="4"/>
      <c r="P287" s="4"/>
      <c r="Q287" s="77"/>
      <c r="R287" s="4"/>
      <c r="S287" s="4"/>
      <c r="T287" s="4"/>
      <c r="U287" s="77"/>
      <c r="V287" s="4"/>
      <c r="W287" s="4"/>
      <c r="X287" s="4"/>
      <c r="Y287" s="4"/>
      <c r="Z287" s="4"/>
      <c r="AA287" s="77"/>
      <c r="AB287" s="4"/>
      <c r="AC287" s="4"/>
      <c r="AD287" s="4"/>
      <c r="AE287" s="4"/>
      <c r="AF287" s="4"/>
      <c r="AG287" s="4"/>
      <c r="AH287" s="4"/>
    </row>
    <row r="288" spans="1:34">
      <c r="A288" s="4"/>
      <c r="B288" s="4"/>
      <c r="C288" s="64"/>
      <c r="D288" s="65"/>
      <c r="E288" s="4"/>
      <c r="F288" s="4"/>
      <c r="G288" s="65"/>
      <c r="H288" s="4"/>
      <c r="I288" s="4"/>
      <c r="J288" s="4"/>
      <c r="K288" s="4"/>
      <c r="L288" s="4"/>
      <c r="M288" s="4"/>
      <c r="N288" s="4"/>
      <c r="O288" s="4"/>
      <c r="P288" s="4"/>
      <c r="Q288" s="77"/>
      <c r="R288" s="4"/>
      <c r="S288" s="4"/>
      <c r="T288" s="4"/>
      <c r="U288" s="77"/>
      <c r="V288" s="4"/>
      <c r="W288" s="4"/>
      <c r="X288" s="4"/>
      <c r="Y288" s="4"/>
      <c r="Z288" s="4"/>
      <c r="AA288" s="77"/>
      <c r="AB288" s="4"/>
      <c r="AC288" s="4"/>
      <c r="AD288" s="4"/>
      <c r="AE288" s="4"/>
      <c r="AF288" s="4"/>
      <c r="AG288" s="4"/>
      <c r="AH288" s="4"/>
    </row>
    <row r="289" spans="1:34">
      <c r="A289" s="4"/>
      <c r="B289" s="4"/>
      <c r="C289" s="64"/>
      <c r="D289" s="65"/>
      <c r="E289" s="4"/>
      <c r="F289" s="4"/>
      <c r="G289" s="65"/>
      <c r="H289" s="4"/>
      <c r="I289" s="4"/>
      <c r="J289" s="4"/>
      <c r="K289" s="4"/>
      <c r="L289" s="4"/>
      <c r="M289" s="4"/>
      <c r="N289" s="4"/>
      <c r="O289" s="4"/>
      <c r="P289" s="4"/>
      <c r="Q289" s="77"/>
      <c r="R289" s="4"/>
      <c r="S289" s="4"/>
      <c r="T289" s="4"/>
      <c r="U289" s="77"/>
      <c r="V289" s="4"/>
      <c r="W289" s="4"/>
      <c r="X289" s="4"/>
      <c r="Y289" s="4"/>
      <c r="Z289" s="4"/>
      <c r="AA289" s="77"/>
      <c r="AB289" s="4"/>
      <c r="AC289" s="4"/>
      <c r="AD289" s="4"/>
      <c r="AE289" s="4"/>
      <c r="AF289" s="4"/>
      <c r="AG289" s="4"/>
      <c r="AH289" s="4"/>
    </row>
    <row r="290" spans="1:34">
      <c r="A290" s="4"/>
      <c r="B290" s="4"/>
      <c r="C290" s="64"/>
      <c r="D290" s="65"/>
      <c r="E290" s="4"/>
      <c r="F290" s="4"/>
      <c r="G290" s="65"/>
      <c r="H290" s="4"/>
      <c r="I290" s="4"/>
      <c r="J290" s="4"/>
      <c r="K290" s="4"/>
      <c r="L290" s="4"/>
      <c r="M290" s="4"/>
      <c r="N290" s="4"/>
      <c r="O290" s="4"/>
      <c r="P290" s="4"/>
      <c r="Q290" s="77"/>
      <c r="R290" s="4"/>
      <c r="S290" s="4"/>
      <c r="T290" s="4"/>
      <c r="U290" s="77"/>
      <c r="V290" s="4"/>
      <c r="W290" s="4"/>
      <c r="X290" s="4"/>
      <c r="Y290" s="4"/>
      <c r="Z290" s="4"/>
      <c r="AA290" s="77"/>
      <c r="AB290" s="4"/>
      <c r="AC290" s="4"/>
      <c r="AD290" s="4"/>
      <c r="AE290" s="4"/>
      <c r="AF290" s="4"/>
      <c r="AG290" s="4"/>
      <c r="AH290" s="4"/>
    </row>
    <row r="291" spans="1:34">
      <c r="A291" s="4"/>
      <c r="B291" s="4"/>
      <c r="C291" s="64"/>
      <c r="D291" s="65"/>
      <c r="E291" s="4"/>
      <c r="F291" s="4"/>
      <c r="G291" s="65"/>
      <c r="H291" s="4"/>
      <c r="I291" s="4"/>
      <c r="J291" s="4"/>
      <c r="K291" s="4"/>
      <c r="L291" s="4"/>
      <c r="M291" s="4"/>
      <c r="N291" s="4"/>
      <c r="O291" s="4"/>
      <c r="P291" s="4"/>
      <c r="Q291" s="77"/>
      <c r="R291" s="4"/>
      <c r="S291" s="4"/>
      <c r="T291" s="4"/>
      <c r="U291" s="77"/>
      <c r="V291" s="4"/>
      <c r="W291" s="4"/>
      <c r="X291" s="4"/>
      <c r="Y291" s="4"/>
      <c r="Z291" s="4"/>
      <c r="AA291" s="77"/>
      <c r="AB291" s="4"/>
      <c r="AC291" s="4"/>
      <c r="AD291" s="4"/>
      <c r="AE291" s="4"/>
      <c r="AF291" s="4"/>
      <c r="AG291" s="4"/>
      <c r="AH291" s="4"/>
    </row>
    <row r="292" spans="1:34">
      <c r="A292" s="4"/>
      <c r="B292" s="4"/>
      <c r="C292" s="64"/>
      <c r="D292" s="65"/>
      <c r="E292" s="4"/>
      <c r="F292" s="4"/>
      <c r="G292" s="65"/>
      <c r="H292" s="4"/>
      <c r="I292" s="4"/>
      <c r="J292" s="4"/>
      <c r="K292" s="4"/>
      <c r="L292" s="4"/>
      <c r="M292" s="4"/>
      <c r="N292" s="4"/>
      <c r="O292" s="4"/>
      <c r="P292" s="4"/>
      <c r="Q292" s="77"/>
      <c r="R292" s="4"/>
      <c r="S292" s="4"/>
      <c r="T292" s="4"/>
      <c r="U292" s="77"/>
      <c r="V292" s="4"/>
      <c r="W292" s="4"/>
      <c r="X292" s="4"/>
      <c r="Y292" s="4"/>
      <c r="Z292" s="4"/>
      <c r="AA292" s="77"/>
      <c r="AB292" s="4"/>
      <c r="AC292" s="4"/>
      <c r="AD292" s="4"/>
      <c r="AE292" s="4"/>
      <c r="AF292" s="4"/>
      <c r="AG292" s="4"/>
      <c r="AH292" s="4"/>
    </row>
    <row r="293" spans="1:34">
      <c r="A293" s="4"/>
      <c r="B293" s="4"/>
      <c r="C293" s="64"/>
      <c r="D293" s="65"/>
      <c r="E293" s="4"/>
      <c r="F293" s="4"/>
      <c r="G293" s="65"/>
      <c r="H293" s="4"/>
      <c r="I293" s="4"/>
      <c r="J293" s="4"/>
      <c r="K293" s="4"/>
      <c r="L293" s="4"/>
      <c r="M293" s="4"/>
      <c r="N293" s="4"/>
      <c r="O293" s="4"/>
      <c r="P293" s="4"/>
      <c r="Q293" s="77"/>
      <c r="R293" s="4"/>
      <c r="S293" s="4"/>
      <c r="T293" s="4"/>
      <c r="U293" s="77"/>
      <c r="V293" s="4"/>
      <c r="W293" s="4"/>
      <c r="X293" s="4"/>
      <c r="Y293" s="4"/>
      <c r="Z293" s="4"/>
      <c r="AA293" s="77"/>
      <c r="AB293" s="4"/>
      <c r="AC293" s="4"/>
      <c r="AD293" s="4"/>
      <c r="AE293" s="4"/>
      <c r="AF293" s="4"/>
      <c r="AG293" s="4"/>
      <c r="AH293" s="4"/>
    </row>
    <row r="294" spans="1:34">
      <c r="A294" s="4"/>
      <c r="B294" s="4"/>
      <c r="C294" s="64"/>
      <c r="D294" s="65"/>
      <c r="E294" s="4"/>
      <c r="F294" s="4"/>
      <c r="G294" s="65"/>
      <c r="H294" s="4"/>
      <c r="I294" s="4"/>
      <c r="J294" s="4"/>
      <c r="K294" s="4"/>
      <c r="L294" s="4"/>
      <c r="M294" s="4"/>
      <c r="N294" s="4"/>
      <c r="O294" s="4"/>
      <c r="P294" s="4"/>
      <c r="Q294" s="77"/>
      <c r="R294" s="4"/>
      <c r="S294" s="4"/>
      <c r="T294" s="4"/>
      <c r="U294" s="77"/>
      <c r="V294" s="4"/>
      <c r="W294" s="4"/>
      <c r="X294" s="4"/>
      <c r="Y294" s="4"/>
      <c r="Z294" s="4"/>
      <c r="AA294" s="77"/>
      <c r="AB294" s="4"/>
      <c r="AC294" s="4"/>
      <c r="AD294" s="4"/>
      <c r="AE294" s="4"/>
      <c r="AF294" s="4"/>
      <c r="AG294" s="4"/>
      <c r="AH294" s="4"/>
    </row>
    <row r="295" spans="1:34">
      <c r="A295" s="4"/>
      <c r="B295" s="4"/>
      <c r="C295" s="64"/>
      <c r="D295" s="65"/>
      <c r="E295" s="4"/>
      <c r="F295" s="4"/>
      <c r="G295" s="65"/>
      <c r="H295" s="4"/>
      <c r="I295" s="4"/>
      <c r="J295" s="4"/>
      <c r="K295" s="4"/>
      <c r="L295" s="4"/>
      <c r="M295" s="4"/>
      <c r="N295" s="4"/>
      <c r="O295" s="4"/>
      <c r="P295" s="4"/>
      <c r="Q295" s="77"/>
      <c r="R295" s="4"/>
      <c r="S295" s="4"/>
      <c r="T295" s="4"/>
      <c r="U295" s="77"/>
      <c r="V295" s="4"/>
      <c r="W295" s="4"/>
      <c r="X295" s="4"/>
      <c r="Y295" s="4"/>
      <c r="Z295" s="4"/>
      <c r="AA295" s="77"/>
      <c r="AB295" s="4"/>
      <c r="AC295" s="4"/>
      <c r="AD295" s="4"/>
      <c r="AE295" s="4"/>
      <c r="AF295" s="4"/>
      <c r="AG295" s="4"/>
      <c r="AH295" s="4"/>
    </row>
    <row r="296" spans="1:34">
      <c r="A296" s="4"/>
      <c r="B296" s="4"/>
      <c r="C296" s="64"/>
      <c r="D296" s="65"/>
      <c r="E296" s="4"/>
      <c r="F296" s="4"/>
      <c r="G296" s="65"/>
      <c r="H296" s="4"/>
      <c r="I296" s="4"/>
      <c r="J296" s="4"/>
      <c r="K296" s="4"/>
      <c r="L296" s="4"/>
      <c r="M296" s="4"/>
      <c r="N296" s="4"/>
      <c r="O296" s="4"/>
      <c r="P296" s="4"/>
      <c r="Q296" s="77"/>
      <c r="R296" s="4"/>
      <c r="S296" s="4"/>
      <c r="T296" s="4"/>
      <c r="U296" s="77"/>
      <c r="V296" s="4"/>
      <c r="W296" s="4"/>
      <c r="X296" s="4"/>
      <c r="Y296" s="4"/>
      <c r="Z296" s="4"/>
      <c r="AA296" s="77"/>
      <c r="AB296" s="4"/>
      <c r="AC296" s="4"/>
      <c r="AD296" s="4"/>
      <c r="AE296" s="4"/>
      <c r="AF296" s="4"/>
      <c r="AG296" s="4"/>
      <c r="AH296" s="4"/>
    </row>
    <row r="297" spans="1:34">
      <c r="A297" s="4"/>
      <c r="B297" s="4"/>
      <c r="C297" s="64"/>
      <c r="D297" s="65"/>
      <c r="E297" s="4"/>
      <c r="F297" s="4"/>
      <c r="G297" s="65"/>
      <c r="H297" s="4"/>
      <c r="I297" s="4"/>
      <c r="J297" s="4"/>
      <c r="K297" s="4"/>
      <c r="L297" s="4"/>
      <c r="M297" s="4"/>
      <c r="N297" s="4"/>
      <c r="O297" s="4"/>
      <c r="P297" s="4"/>
      <c r="Q297" s="77"/>
      <c r="R297" s="4"/>
      <c r="S297" s="4"/>
      <c r="T297" s="4"/>
      <c r="U297" s="77"/>
      <c r="V297" s="4"/>
      <c r="W297" s="4"/>
      <c r="X297" s="4"/>
      <c r="Y297" s="4"/>
      <c r="Z297" s="4"/>
      <c r="AA297" s="77"/>
      <c r="AB297" s="4"/>
      <c r="AC297" s="4"/>
      <c r="AD297" s="4"/>
      <c r="AE297" s="4"/>
      <c r="AF297" s="4"/>
      <c r="AG297" s="4"/>
      <c r="AH297" s="4"/>
    </row>
    <row r="298" spans="1:34">
      <c r="A298" s="4"/>
      <c r="B298" s="4"/>
      <c r="C298" s="64"/>
      <c r="D298" s="65"/>
      <c r="E298" s="4"/>
      <c r="F298" s="4"/>
      <c r="G298" s="65"/>
      <c r="H298" s="4"/>
      <c r="I298" s="4"/>
      <c r="J298" s="4"/>
      <c r="K298" s="4"/>
      <c r="L298" s="4"/>
      <c r="M298" s="4"/>
      <c r="N298" s="4"/>
      <c r="O298" s="4"/>
      <c r="P298" s="4"/>
      <c r="Q298" s="77"/>
      <c r="R298" s="4"/>
      <c r="S298" s="4"/>
      <c r="T298" s="4"/>
      <c r="U298" s="77"/>
      <c r="V298" s="4"/>
      <c r="W298" s="4"/>
      <c r="X298" s="4"/>
      <c r="Y298" s="4"/>
      <c r="Z298" s="4"/>
      <c r="AA298" s="77"/>
      <c r="AB298" s="4"/>
      <c r="AC298" s="4"/>
      <c r="AD298" s="4"/>
      <c r="AE298" s="4"/>
      <c r="AF298" s="4"/>
      <c r="AG298" s="4"/>
      <c r="AH298" s="4"/>
    </row>
    <row r="299" spans="1:34">
      <c r="A299" s="4"/>
      <c r="B299" s="4"/>
      <c r="C299" s="64"/>
      <c r="D299" s="65"/>
      <c r="E299" s="4"/>
      <c r="F299" s="4"/>
      <c r="G299" s="65"/>
      <c r="H299" s="4"/>
      <c r="I299" s="4"/>
      <c r="J299" s="4"/>
      <c r="K299" s="4"/>
      <c r="L299" s="4"/>
      <c r="M299" s="4"/>
      <c r="N299" s="4"/>
      <c r="O299" s="4"/>
      <c r="P299" s="4"/>
      <c r="Q299" s="77"/>
      <c r="R299" s="4"/>
      <c r="S299" s="4"/>
      <c r="T299" s="4"/>
      <c r="U299" s="77"/>
      <c r="V299" s="4"/>
      <c r="W299" s="4"/>
      <c r="X299" s="4"/>
      <c r="Y299" s="4"/>
      <c r="Z299" s="4"/>
      <c r="AA299" s="77"/>
      <c r="AB299" s="4"/>
      <c r="AC299" s="4"/>
      <c r="AD299" s="4"/>
      <c r="AE299" s="4"/>
      <c r="AF299" s="4"/>
      <c r="AG299" s="4"/>
      <c r="AH299" s="4"/>
    </row>
    <row r="300" spans="1:34">
      <c r="A300" s="4"/>
      <c r="B300" s="4"/>
      <c r="C300" s="64"/>
      <c r="D300" s="65"/>
      <c r="E300" s="4"/>
      <c r="F300" s="4"/>
      <c r="G300" s="65"/>
      <c r="H300" s="4"/>
      <c r="I300" s="4"/>
      <c r="J300" s="4"/>
      <c r="K300" s="4"/>
      <c r="L300" s="4"/>
      <c r="M300" s="4"/>
      <c r="N300" s="4"/>
      <c r="O300" s="4"/>
      <c r="P300" s="4"/>
      <c r="Q300" s="77"/>
      <c r="R300" s="4"/>
      <c r="S300" s="4"/>
      <c r="T300" s="4"/>
      <c r="U300" s="77"/>
      <c r="V300" s="4"/>
      <c r="W300" s="4"/>
      <c r="X300" s="4"/>
      <c r="Y300" s="4"/>
      <c r="Z300" s="4"/>
      <c r="AA300" s="77"/>
      <c r="AB300" s="4"/>
      <c r="AC300" s="4"/>
      <c r="AD300" s="4"/>
      <c r="AE300" s="4"/>
      <c r="AF300" s="4"/>
      <c r="AG300" s="4"/>
      <c r="AH300" s="4"/>
    </row>
    <row r="301" spans="1:34">
      <c r="A301" s="4"/>
      <c r="B301" s="4"/>
      <c r="C301" s="64"/>
      <c r="D301" s="65"/>
      <c r="E301" s="4"/>
      <c r="F301" s="4"/>
      <c r="G301" s="65"/>
      <c r="H301" s="4"/>
      <c r="I301" s="4"/>
      <c r="J301" s="4"/>
      <c r="K301" s="4"/>
      <c r="L301" s="4"/>
      <c r="M301" s="4"/>
      <c r="N301" s="4"/>
      <c r="O301" s="4"/>
      <c r="P301" s="4"/>
      <c r="Q301" s="77"/>
      <c r="R301" s="4"/>
      <c r="S301" s="4"/>
      <c r="T301" s="4"/>
      <c r="U301" s="77"/>
      <c r="V301" s="4"/>
      <c r="W301" s="4"/>
      <c r="X301" s="4"/>
      <c r="Y301" s="4"/>
      <c r="Z301" s="4"/>
      <c r="AA301" s="77"/>
      <c r="AB301" s="4"/>
      <c r="AC301" s="4"/>
      <c r="AD301" s="4"/>
      <c r="AE301" s="4"/>
      <c r="AF301" s="4"/>
      <c r="AG301" s="4"/>
      <c r="AH301" s="4"/>
    </row>
    <row r="302" spans="1:34">
      <c r="A302" s="4"/>
      <c r="B302" s="4"/>
      <c r="C302" s="64"/>
      <c r="D302" s="65"/>
      <c r="E302" s="4"/>
      <c r="F302" s="4"/>
      <c r="G302" s="65"/>
      <c r="H302" s="4"/>
      <c r="I302" s="4"/>
      <c r="J302" s="4"/>
      <c r="K302" s="4"/>
      <c r="L302" s="4"/>
      <c r="M302" s="4"/>
      <c r="N302" s="4"/>
      <c r="O302" s="4"/>
      <c r="P302" s="4"/>
      <c r="Q302" s="77"/>
      <c r="R302" s="4"/>
      <c r="S302" s="4"/>
      <c r="T302" s="4"/>
      <c r="U302" s="77"/>
      <c r="V302" s="4"/>
      <c r="W302" s="4"/>
      <c r="X302" s="4"/>
      <c r="Y302" s="4"/>
      <c r="Z302" s="4"/>
      <c r="AA302" s="77"/>
      <c r="AB302" s="4"/>
      <c r="AC302" s="4"/>
      <c r="AD302" s="4"/>
      <c r="AE302" s="4"/>
      <c r="AF302" s="4"/>
      <c r="AG302" s="4"/>
      <c r="AH302" s="4"/>
    </row>
    <row r="303" spans="1:34">
      <c r="A303" s="4"/>
      <c r="B303" s="4"/>
      <c r="C303" s="64"/>
      <c r="D303" s="65"/>
      <c r="E303" s="4"/>
      <c r="F303" s="4"/>
      <c r="G303" s="65"/>
      <c r="H303" s="4"/>
      <c r="I303" s="4"/>
      <c r="J303" s="4"/>
      <c r="K303" s="4"/>
      <c r="L303" s="4"/>
      <c r="M303" s="4"/>
      <c r="N303" s="4"/>
      <c r="O303" s="4"/>
      <c r="P303" s="4"/>
      <c r="Q303" s="77"/>
      <c r="R303" s="4"/>
      <c r="S303" s="4"/>
      <c r="T303" s="4"/>
      <c r="U303" s="77"/>
      <c r="V303" s="4"/>
      <c r="W303" s="4"/>
      <c r="X303" s="4"/>
      <c r="Y303" s="4"/>
      <c r="Z303" s="4"/>
      <c r="AA303" s="77"/>
      <c r="AB303" s="4"/>
      <c r="AC303" s="4"/>
      <c r="AD303" s="4"/>
      <c r="AE303" s="4"/>
      <c r="AF303" s="4"/>
      <c r="AG303" s="4"/>
      <c r="AH303" s="4"/>
    </row>
    <row r="304" spans="1:34">
      <c r="A304" s="4"/>
      <c r="B304" s="4"/>
      <c r="C304" s="64"/>
      <c r="D304" s="65"/>
      <c r="E304" s="4"/>
      <c r="F304" s="4"/>
      <c r="G304" s="65"/>
      <c r="H304" s="4"/>
      <c r="I304" s="4"/>
      <c r="J304" s="4"/>
      <c r="K304" s="4"/>
      <c r="L304" s="4"/>
      <c r="M304" s="4"/>
      <c r="N304" s="4"/>
      <c r="O304" s="4"/>
      <c r="P304" s="4"/>
      <c r="Q304" s="77"/>
      <c r="R304" s="4"/>
      <c r="S304" s="4"/>
      <c r="T304" s="4"/>
      <c r="U304" s="77"/>
      <c r="V304" s="4"/>
      <c r="W304" s="4"/>
      <c r="X304" s="4"/>
      <c r="Y304" s="4"/>
      <c r="Z304" s="4"/>
      <c r="AA304" s="77"/>
      <c r="AB304" s="4"/>
      <c r="AC304" s="4"/>
      <c r="AD304" s="4"/>
      <c r="AE304" s="4"/>
      <c r="AF304" s="4"/>
      <c r="AG304" s="4"/>
      <c r="AH304" s="4"/>
    </row>
    <row r="305" spans="1:34">
      <c r="A305" s="4"/>
      <c r="B305" s="4"/>
      <c r="C305" s="64"/>
      <c r="D305" s="65"/>
      <c r="E305" s="4"/>
      <c r="F305" s="4"/>
      <c r="G305" s="65"/>
      <c r="H305" s="4"/>
      <c r="I305" s="4"/>
      <c r="J305" s="4"/>
      <c r="K305" s="4"/>
      <c r="L305" s="4"/>
      <c r="M305" s="4"/>
      <c r="N305" s="4"/>
      <c r="O305" s="4"/>
      <c r="P305" s="4"/>
      <c r="Q305" s="77"/>
      <c r="R305" s="4"/>
      <c r="S305" s="4"/>
      <c r="T305" s="4"/>
      <c r="U305" s="77"/>
      <c r="V305" s="4"/>
      <c r="W305" s="4"/>
      <c r="X305" s="4"/>
      <c r="Y305" s="4"/>
      <c r="Z305" s="4"/>
      <c r="AA305" s="77"/>
      <c r="AB305" s="4"/>
      <c r="AC305" s="4"/>
      <c r="AD305" s="4"/>
      <c r="AE305" s="4"/>
      <c r="AF305" s="4"/>
      <c r="AG305" s="4"/>
      <c r="AH305" s="4"/>
    </row>
    <row r="306" spans="1:34">
      <c r="A306" s="4"/>
      <c r="B306" s="4"/>
      <c r="C306" s="64"/>
      <c r="D306" s="65"/>
      <c r="E306" s="4"/>
      <c r="F306" s="4"/>
      <c r="G306" s="65"/>
      <c r="H306" s="4"/>
      <c r="I306" s="4"/>
      <c r="J306" s="4"/>
      <c r="K306" s="4"/>
      <c r="L306" s="4"/>
      <c r="M306" s="4"/>
      <c r="N306" s="4"/>
      <c r="O306" s="4"/>
      <c r="P306" s="4"/>
      <c r="Q306" s="77"/>
      <c r="R306" s="4"/>
      <c r="S306" s="4"/>
      <c r="T306" s="4"/>
      <c r="U306" s="77"/>
      <c r="V306" s="4"/>
      <c r="W306" s="4"/>
      <c r="X306" s="4"/>
      <c r="Y306" s="4"/>
      <c r="Z306" s="4"/>
      <c r="AA306" s="77"/>
      <c r="AB306" s="4"/>
      <c r="AC306" s="4"/>
      <c r="AD306" s="4"/>
      <c r="AE306" s="4"/>
      <c r="AF306" s="4"/>
      <c r="AG306" s="4"/>
      <c r="AH306" s="4"/>
    </row>
    <row r="307" spans="1:34">
      <c r="A307" s="4"/>
      <c r="B307" s="4"/>
      <c r="C307" s="64"/>
      <c r="D307" s="65"/>
      <c r="E307" s="4"/>
      <c r="F307" s="4"/>
      <c r="G307" s="65"/>
      <c r="H307" s="4"/>
      <c r="I307" s="4"/>
      <c r="J307" s="4"/>
      <c r="K307" s="4"/>
      <c r="L307" s="4"/>
      <c r="M307" s="4"/>
      <c r="N307" s="4"/>
      <c r="O307" s="4"/>
      <c r="P307" s="4"/>
      <c r="Q307" s="77"/>
      <c r="R307" s="4"/>
      <c r="S307" s="4"/>
      <c r="T307" s="4"/>
      <c r="U307" s="77"/>
      <c r="V307" s="4"/>
      <c r="W307" s="4"/>
      <c r="X307" s="4"/>
      <c r="Y307" s="4"/>
      <c r="Z307" s="4"/>
      <c r="AA307" s="77"/>
      <c r="AB307" s="4"/>
      <c r="AC307" s="4"/>
      <c r="AD307" s="4"/>
      <c r="AE307" s="4"/>
      <c r="AF307" s="4"/>
      <c r="AG307" s="4"/>
      <c r="AH307" s="4"/>
    </row>
    <row r="308" spans="1:34">
      <c r="A308" s="4"/>
      <c r="B308" s="4"/>
      <c r="C308" s="64"/>
      <c r="D308" s="65"/>
      <c r="E308" s="4"/>
      <c r="F308" s="4"/>
      <c r="G308" s="65"/>
      <c r="H308" s="4"/>
      <c r="I308" s="4"/>
      <c r="J308" s="4"/>
      <c r="K308" s="4"/>
      <c r="L308" s="4"/>
      <c r="M308" s="4"/>
      <c r="N308" s="4"/>
      <c r="O308" s="4"/>
      <c r="P308" s="4"/>
      <c r="Q308" s="77"/>
      <c r="R308" s="4"/>
      <c r="S308" s="4"/>
      <c r="T308" s="4"/>
      <c r="U308" s="77"/>
      <c r="V308" s="4"/>
      <c r="W308" s="4"/>
      <c r="X308" s="4"/>
      <c r="Y308" s="4"/>
      <c r="Z308" s="4"/>
      <c r="AA308" s="77"/>
      <c r="AB308" s="4"/>
      <c r="AC308" s="4"/>
      <c r="AD308" s="4"/>
      <c r="AE308" s="4"/>
      <c r="AF308" s="4"/>
      <c r="AG308" s="4"/>
      <c r="AH308" s="4"/>
    </row>
    <row r="309" spans="1:34">
      <c r="A309" s="4"/>
      <c r="B309" s="4"/>
      <c r="C309" s="64"/>
      <c r="D309" s="65"/>
      <c r="E309" s="4"/>
      <c r="F309" s="4"/>
      <c r="G309" s="65"/>
      <c r="H309" s="4"/>
      <c r="I309" s="4"/>
      <c r="J309" s="4"/>
      <c r="K309" s="4"/>
      <c r="L309" s="4"/>
      <c r="M309" s="4"/>
      <c r="N309" s="4"/>
      <c r="O309" s="4"/>
      <c r="P309" s="4"/>
      <c r="Q309" s="77"/>
      <c r="R309" s="4"/>
      <c r="S309" s="4"/>
      <c r="T309" s="4"/>
      <c r="U309" s="77"/>
      <c r="V309" s="4"/>
      <c r="W309" s="4"/>
      <c r="X309" s="4"/>
      <c r="Y309" s="4"/>
      <c r="Z309" s="4"/>
      <c r="AA309" s="77"/>
      <c r="AB309" s="4"/>
      <c r="AC309" s="4"/>
      <c r="AD309" s="4"/>
      <c r="AE309" s="4"/>
      <c r="AF309" s="4"/>
      <c r="AG309" s="4"/>
      <c r="AH309" s="4"/>
    </row>
    <row r="310" spans="1:34">
      <c r="A310" s="4"/>
      <c r="B310" s="4"/>
      <c r="C310" s="64"/>
      <c r="D310" s="65"/>
      <c r="E310" s="4"/>
      <c r="F310" s="4"/>
      <c r="G310" s="65"/>
      <c r="H310" s="4"/>
      <c r="I310" s="4"/>
      <c r="J310" s="4"/>
      <c r="K310" s="4"/>
      <c r="L310" s="4"/>
      <c r="M310" s="4"/>
      <c r="N310" s="4"/>
      <c r="O310" s="4"/>
      <c r="P310" s="4"/>
      <c r="Q310" s="77"/>
      <c r="R310" s="4"/>
      <c r="S310" s="4"/>
      <c r="T310" s="4"/>
      <c r="U310" s="77"/>
      <c r="V310" s="4"/>
      <c r="W310" s="4"/>
      <c r="X310" s="4"/>
      <c r="Y310" s="4"/>
      <c r="Z310" s="4"/>
      <c r="AA310" s="77"/>
      <c r="AB310" s="4"/>
      <c r="AC310" s="4"/>
      <c r="AD310" s="4"/>
      <c r="AE310" s="4"/>
      <c r="AF310" s="4"/>
      <c r="AG310" s="4"/>
      <c r="AH310" s="4"/>
    </row>
    <row r="311" spans="1:34">
      <c r="A311" s="4"/>
      <c r="B311" s="4"/>
      <c r="C311" s="64"/>
      <c r="D311" s="65"/>
      <c r="E311" s="4"/>
      <c r="F311" s="4"/>
      <c r="G311" s="65"/>
      <c r="H311" s="4"/>
      <c r="I311" s="4"/>
      <c r="J311" s="4"/>
      <c r="K311" s="4"/>
      <c r="L311" s="4"/>
      <c r="M311" s="4"/>
      <c r="N311" s="4"/>
      <c r="O311" s="4"/>
      <c r="P311" s="4"/>
      <c r="Q311" s="77"/>
      <c r="R311" s="4"/>
      <c r="S311" s="4"/>
      <c r="T311" s="4"/>
      <c r="U311" s="77"/>
      <c r="V311" s="4"/>
      <c r="W311" s="4"/>
      <c r="X311" s="4"/>
      <c r="Y311" s="4"/>
      <c r="Z311" s="4"/>
      <c r="AA311" s="77"/>
      <c r="AB311" s="4"/>
      <c r="AC311" s="4"/>
      <c r="AD311" s="4"/>
      <c r="AE311" s="4"/>
      <c r="AF311" s="4"/>
      <c r="AG311" s="4"/>
      <c r="AH311" s="4"/>
    </row>
    <row r="312" spans="1:34">
      <c r="A312" s="4"/>
      <c r="B312" s="4"/>
      <c r="C312" s="64"/>
      <c r="D312" s="65"/>
      <c r="E312" s="4"/>
      <c r="F312" s="4"/>
      <c r="G312" s="65"/>
      <c r="H312" s="4"/>
      <c r="I312" s="4"/>
      <c r="J312" s="4"/>
      <c r="K312" s="4"/>
      <c r="L312" s="4"/>
      <c r="M312" s="4"/>
      <c r="N312" s="4"/>
      <c r="O312" s="4"/>
      <c r="P312" s="4"/>
      <c r="Q312" s="77"/>
      <c r="R312" s="4"/>
      <c r="S312" s="4"/>
      <c r="T312" s="4"/>
      <c r="U312" s="77"/>
      <c r="V312" s="4"/>
      <c r="W312" s="4"/>
      <c r="X312" s="4"/>
      <c r="Y312" s="4"/>
      <c r="Z312" s="4"/>
      <c r="AA312" s="77"/>
      <c r="AB312" s="4"/>
      <c r="AC312" s="4"/>
      <c r="AD312" s="4"/>
      <c r="AE312" s="4"/>
      <c r="AF312" s="4"/>
      <c r="AG312" s="4"/>
      <c r="AH312" s="4"/>
    </row>
    <row r="313" spans="1:34">
      <c r="A313" s="4"/>
      <c r="B313" s="4"/>
      <c r="C313" s="64"/>
      <c r="D313" s="65"/>
      <c r="E313" s="4"/>
      <c r="F313" s="4"/>
      <c r="G313" s="65"/>
      <c r="H313" s="4"/>
      <c r="I313" s="4"/>
      <c r="J313" s="4"/>
      <c r="K313" s="4"/>
      <c r="L313" s="4"/>
      <c r="M313" s="4"/>
      <c r="N313" s="4"/>
      <c r="O313" s="4"/>
      <c r="P313" s="4"/>
      <c r="Q313" s="77"/>
      <c r="R313" s="4"/>
      <c r="S313" s="4"/>
      <c r="T313" s="4"/>
      <c r="U313" s="77"/>
      <c r="V313" s="4"/>
      <c r="W313" s="4"/>
      <c r="X313" s="4"/>
      <c r="Y313" s="4"/>
      <c r="Z313" s="4"/>
      <c r="AA313" s="77"/>
      <c r="AB313" s="4"/>
      <c r="AC313" s="4"/>
      <c r="AD313" s="4"/>
      <c r="AE313" s="4"/>
      <c r="AF313" s="4"/>
      <c r="AG313" s="4"/>
      <c r="AH313" s="4"/>
    </row>
    <row r="314" spans="1:34">
      <c r="A314" s="4"/>
      <c r="B314" s="4"/>
      <c r="C314" s="64"/>
      <c r="D314" s="65"/>
      <c r="E314" s="4"/>
      <c r="F314" s="4"/>
      <c r="G314" s="65"/>
      <c r="H314" s="4"/>
      <c r="I314" s="4"/>
      <c r="J314" s="4"/>
      <c r="K314" s="4"/>
      <c r="L314" s="4"/>
      <c r="M314" s="4"/>
      <c r="N314" s="4"/>
      <c r="O314" s="4"/>
      <c r="P314" s="4"/>
      <c r="Q314" s="77"/>
      <c r="R314" s="4"/>
      <c r="S314" s="4"/>
      <c r="T314" s="4"/>
      <c r="U314" s="77"/>
      <c r="V314" s="4"/>
      <c r="W314" s="4"/>
      <c r="X314" s="4"/>
      <c r="Y314" s="4"/>
      <c r="Z314" s="4"/>
      <c r="AA314" s="77"/>
      <c r="AB314" s="4"/>
      <c r="AC314" s="4"/>
      <c r="AD314" s="4"/>
      <c r="AE314" s="4"/>
      <c r="AF314" s="4"/>
      <c r="AG314" s="4"/>
      <c r="AH314" s="4"/>
    </row>
    <row r="315" spans="1:34">
      <c r="A315" s="4"/>
      <c r="B315" s="4"/>
      <c r="C315" s="64"/>
      <c r="D315" s="65"/>
      <c r="E315" s="4"/>
      <c r="F315" s="4"/>
      <c r="G315" s="65"/>
      <c r="H315" s="4"/>
      <c r="I315" s="4"/>
      <c r="J315" s="4"/>
      <c r="K315" s="4"/>
      <c r="L315" s="4"/>
      <c r="M315" s="4"/>
      <c r="N315" s="4"/>
      <c r="O315" s="4"/>
      <c r="P315" s="4"/>
      <c r="Q315" s="77"/>
      <c r="R315" s="4"/>
      <c r="S315" s="4"/>
      <c r="T315" s="4"/>
      <c r="U315" s="77"/>
      <c r="V315" s="4"/>
      <c r="W315" s="4"/>
      <c r="X315" s="4"/>
      <c r="Y315" s="4"/>
      <c r="Z315" s="4"/>
      <c r="AA315" s="77"/>
      <c r="AB315" s="4"/>
      <c r="AC315" s="4"/>
      <c r="AD315" s="4"/>
      <c r="AE315" s="4"/>
      <c r="AF315" s="4"/>
      <c r="AG315" s="4"/>
      <c r="AH315" s="4"/>
    </row>
    <row r="316" spans="1:34">
      <c r="A316" s="4"/>
      <c r="B316" s="4"/>
      <c r="C316" s="64"/>
      <c r="D316" s="65"/>
      <c r="E316" s="4"/>
      <c r="F316" s="4"/>
      <c r="G316" s="65"/>
      <c r="H316" s="4"/>
      <c r="I316" s="4"/>
      <c r="J316" s="4"/>
      <c r="K316" s="4"/>
      <c r="L316" s="4"/>
      <c r="M316" s="4"/>
      <c r="N316" s="4"/>
      <c r="O316" s="4"/>
      <c r="P316" s="4"/>
      <c r="Q316" s="77"/>
      <c r="R316" s="4"/>
      <c r="S316" s="4"/>
      <c r="T316" s="4"/>
      <c r="U316" s="77"/>
      <c r="V316" s="4"/>
      <c r="W316" s="4"/>
      <c r="X316" s="4"/>
      <c r="Y316" s="4"/>
      <c r="Z316" s="4"/>
      <c r="AA316" s="77"/>
      <c r="AB316" s="4"/>
      <c r="AC316" s="4"/>
      <c r="AD316" s="4"/>
      <c r="AE316" s="4"/>
      <c r="AF316" s="4"/>
      <c r="AG316" s="4"/>
      <c r="AH316" s="4"/>
    </row>
    <row r="317" spans="1:34">
      <c r="A317" s="4"/>
      <c r="B317" s="4"/>
      <c r="C317" s="64"/>
      <c r="D317" s="65"/>
      <c r="E317" s="4"/>
      <c r="F317" s="4"/>
      <c r="G317" s="65"/>
      <c r="H317" s="4"/>
      <c r="I317" s="4"/>
      <c r="J317" s="4"/>
      <c r="K317" s="4"/>
      <c r="L317" s="4"/>
      <c r="M317" s="4"/>
      <c r="N317" s="4"/>
      <c r="O317" s="4"/>
      <c r="P317" s="4"/>
      <c r="Q317" s="77"/>
      <c r="R317" s="4"/>
      <c r="S317" s="4"/>
      <c r="T317" s="4"/>
      <c r="U317" s="77"/>
      <c r="V317" s="4"/>
      <c r="W317" s="4"/>
      <c r="X317" s="4"/>
      <c r="Y317" s="4"/>
      <c r="Z317" s="4"/>
      <c r="AA317" s="77"/>
      <c r="AB317" s="4"/>
      <c r="AC317" s="4"/>
      <c r="AD317" s="4"/>
      <c r="AE317" s="4"/>
      <c r="AF317" s="4"/>
      <c r="AG317" s="4"/>
      <c r="AH317" s="4"/>
    </row>
    <row r="318" spans="1:34">
      <c r="A318" s="4"/>
      <c r="B318" s="4"/>
      <c r="C318" s="64"/>
      <c r="D318" s="65"/>
      <c r="E318" s="4"/>
      <c r="F318" s="4"/>
      <c r="G318" s="65"/>
      <c r="H318" s="4"/>
      <c r="I318" s="4"/>
      <c r="J318" s="4"/>
      <c r="K318" s="4"/>
      <c r="L318" s="4"/>
      <c r="M318" s="4"/>
      <c r="N318" s="4"/>
      <c r="O318" s="4"/>
      <c r="P318" s="4"/>
      <c r="Q318" s="77"/>
      <c r="R318" s="4"/>
      <c r="S318" s="4"/>
      <c r="T318" s="4"/>
      <c r="U318" s="77"/>
      <c r="V318" s="4"/>
      <c r="W318" s="4"/>
      <c r="X318" s="4"/>
      <c r="Y318" s="4"/>
      <c r="Z318" s="4"/>
      <c r="AA318" s="77"/>
      <c r="AB318" s="4"/>
      <c r="AC318" s="4"/>
      <c r="AD318" s="4"/>
      <c r="AE318" s="4"/>
      <c r="AF318" s="4"/>
      <c r="AG318" s="4"/>
      <c r="AH318" s="4"/>
    </row>
    <row r="319" spans="1:34">
      <c r="A319" s="4"/>
      <c r="B319" s="4"/>
      <c r="C319" s="64"/>
      <c r="D319" s="65"/>
      <c r="E319" s="4"/>
      <c r="F319" s="4"/>
      <c r="G319" s="65"/>
      <c r="H319" s="4"/>
      <c r="I319" s="4"/>
      <c r="J319" s="4"/>
      <c r="K319" s="4"/>
      <c r="L319" s="4"/>
      <c r="M319" s="4"/>
      <c r="N319" s="4"/>
      <c r="O319" s="4"/>
      <c r="P319" s="4"/>
      <c r="Q319" s="77"/>
      <c r="R319" s="4"/>
      <c r="S319" s="4"/>
      <c r="T319" s="4"/>
      <c r="U319" s="77"/>
      <c r="V319" s="4"/>
      <c r="W319" s="4"/>
      <c r="X319" s="4"/>
      <c r="Y319" s="4"/>
      <c r="Z319" s="4"/>
      <c r="AA319" s="77"/>
      <c r="AB319" s="4"/>
      <c r="AC319" s="4"/>
      <c r="AD319" s="4"/>
      <c r="AE319" s="4"/>
      <c r="AF319" s="4"/>
      <c r="AG319" s="4"/>
      <c r="AH319" s="4"/>
    </row>
    <row r="320" spans="1:34">
      <c r="A320" s="4"/>
      <c r="B320" s="4"/>
      <c r="C320" s="64"/>
      <c r="D320" s="65"/>
      <c r="E320" s="4"/>
      <c r="F320" s="4"/>
      <c r="G320" s="65"/>
      <c r="H320" s="4"/>
      <c r="I320" s="4"/>
      <c r="J320" s="4"/>
      <c r="K320" s="4"/>
      <c r="L320" s="4"/>
      <c r="M320" s="4"/>
      <c r="N320" s="4"/>
      <c r="O320" s="4"/>
      <c r="P320" s="4"/>
      <c r="Q320" s="77"/>
      <c r="R320" s="4"/>
      <c r="S320" s="4"/>
      <c r="T320" s="4"/>
      <c r="U320" s="77"/>
      <c r="V320" s="4"/>
      <c r="W320" s="4"/>
      <c r="X320" s="4"/>
      <c r="Y320" s="4"/>
      <c r="Z320" s="4"/>
      <c r="AA320" s="77"/>
      <c r="AB320" s="4"/>
      <c r="AC320" s="4"/>
      <c r="AD320" s="4"/>
      <c r="AE320" s="4"/>
      <c r="AF320" s="4"/>
      <c r="AG320" s="4"/>
      <c r="AH320" s="4"/>
    </row>
    <row r="321" spans="1:34">
      <c r="A321" s="4"/>
      <c r="B321" s="4"/>
      <c r="C321" s="64"/>
      <c r="D321" s="65"/>
      <c r="E321" s="4"/>
      <c r="F321" s="4"/>
      <c r="G321" s="65"/>
      <c r="H321" s="4"/>
      <c r="I321" s="4"/>
      <c r="J321" s="4"/>
      <c r="K321" s="4"/>
      <c r="L321" s="4"/>
      <c r="M321" s="4"/>
      <c r="N321" s="4"/>
      <c r="O321" s="4"/>
      <c r="P321" s="4"/>
      <c r="Q321" s="77"/>
      <c r="R321" s="4"/>
      <c r="S321" s="4"/>
      <c r="T321" s="4"/>
      <c r="U321" s="77"/>
      <c r="V321" s="4"/>
      <c r="W321" s="4"/>
      <c r="X321" s="4"/>
      <c r="Y321" s="4"/>
      <c r="Z321" s="4"/>
      <c r="AA321" s="77"/>
      <c r="AB321" s="4"/>
      <c r="AC321" s="4"/>
      <c r="AD321" s="4"/>
      <c r="AE321" s="4"/>
      <c r="AF321" s="4"/>
      <c r="AG321" s="4"/>
      <c r="AH321" s="4"/>
    </row>
    <row r="322" spans="1:34">
      <c r="A322" s="4"/>
      <c r="B322" s="4"/>
      <c r="C322" s="64"/>
      <c r="D322" s="65"/>
      <c r="E322" s="4"/>
      <c r="F322" s="4"/>
      <c r="G322" s="65"/>
      <c r="H322" s="4"/>
      <c r="I322" s="4"/>
      <c r="J322" s="4"/>
      <c r="K322" s="4"/>
      <c r="L322" s="4"/>
      <c r="M322" s="4"/>
      <c r="N322" s="4"/>
      <c r="O322" s="4"/>
      <c r="P322" s="4"/>
      <c r="Q322" s="77"/>
      <c r="R322" s="4"/>
      <c r="S322" s="4"/>
      <c r="T322" s="4"/>
      <c r="U322" s="77"/>
      <c r="V322" s="4"/>
      <c r="W322" s="4"/>
      <c r="X322" s="4"/>
      <c r="Y322" s="4"/>
      <c r="Z322" s="4"/>
      <c r="AA322" s="77"/>
      <c r="AB322" s="4"/>
      <c r="AC322" s="4"/>
      <c r="AD322" s="4"/>
      <c r="AE322" s="4"/>
      <c r="AF322" s="4"/>
      <c r="AG322" s="4"/>
      <c r="AH322" s="4"/>
    </row>
    <row r="323" spans="1:34">
      <c r="A323" s="4"/>
      <c r="B323" s="4"/>
      <c r="C323" s="64"/>
      <c r="D323" s="65"/>
      <c r="E323" s="4"/>
      <c r="F323" s="4"/>
      <c r="G323" s="65"/>
      <c r="H323" s="4"/>
      <c r="I323" s="4"/>
      <c r="J323" s="4"/>
      <c r="K323" s="4"/>
      <c r="L323" s="4"/>
      <c r="M323" s="4"/>
      <c r="N323" s="4"/>
      <c r="O323" s="4"/>
      <c r="P323" s="4"/>
      <c r="Q323" s="77"/>
      <c r="R323" s="4"/>
      <c r="S323" s="4"/>
      <c r="T323" s="4"/>
      <c r="U323" s="77"/>
      <c r="V323" s="4"/>
      <c r="W323" s="4"/>
      <c r="X323" s="4"/>
      <c r="Y323" s="4"/>
      <c r="Z323" s="4"/>
      <c r="AA323" s="77"/>
      <c r="AB323" s="4"/>
      <c r="AC323" s="4"/>
      <c r="AD323" s="4"/>
      <c r="AE323" s="4"/>
      <c r="AF323" s="4"/>
      <c r="AG323" s="4"/>
      <c r="AH323" s="4"/>
    </row>
    <row r="324" spans="1:34">
      <c r="A324" s="4"/>
      <c r="B324" s="4"/>
      <c r="C324" s="64"/>
      <c r="D324" s="65"/>
      <c r="E324" s="4"/>
      <c r="F324" s="4"/>
      <c r="G324" s="65"/>
      <c r="H324" s="4"/>
      <c r="I324" s="4"/>
      <c r="J324" s="4"/>
      <c r="K324" s="4"/>
      <c r="L324" s="4"/>
      <c r="M324" s="4"/>
      <c r="N324" s="4"/>
      <c r="O324" s="4"/>
      <c r="P324" s="4"/>
      <c r="Q324" s="77"/>
      <c r="R324" s="4"/>
      <c r="S324" s="4"/>
      <c r="T324" s="4"/>
      <c r="U324" s="77"/>
      <c r="V324" s="4"/>
      <c r="W324" s="4"/>
      <c r="X324" s="4"/>
      <c r="Y324" s="4"/>
      <c r="Z324" s="4"/>
      <c r="AA324" s="77"/>
      <c r="AB324" s="4"/>
      <c r="AC324" s="4"/>
      <c r="AD324" s="4"/>
      <c r="AE324" s="4"/>
      <c r="AF324" s="4"/>
      <c r="AG324" s="4"/>
      <c r="AH324" s="4"/>
    </row>
    <row r="325" spans="1:34">
      <c r="A325" s="4"/>
      <c r="B325" s="4"/>
      <c r="C325" s="64"/>
      <c r="D325" s="65"/>
      <c r="E325" s="4"/>
      <c r="F325" s="4"/>
      <c r="G325" s="65"/>
      <c r="H325" s="4"/>
      <c r="I325" s="4"/>
      <c r="J325" s="4"/>
      <c r="K325" s="4"/>
      <c r="L325" s="4"/>
      <c r="M325" s="4"/>
      <c r="N325" s="4"/>
      <c r="O325" s="4"/>
      <c r="P325" s="4"/>
      <c r="Q325" s="77"/>
      <c r="R325" s="4"/>
      <c r="S325" s="4"/>
      <c r="T325" s="4"/>
      <c r="U325" s="77"/>
      <c r="V325" s="4"/>
      <c r="W325" s="4"/>
      <c r="X325" s="4"/>
      <c r="Y325" s="4"/>
      <c r="Z325" s="4"/>
      <c r="AA325" s="77"/>
      <c r="AB325" s="4"/>
      <c r="AC325" s="4"/>
      <c r="AD325" s="4"/>
      <c r="AE325" s="4"/>
      <c r="AF325" s="4"/>
      <c r="AG325" s="4"/>
      <c r="AH325" s="4"/>
    </row>
    <row r="326" spans="1:34">
      <c r="A326" s="4"/>
      <c r="B326" s="4"/>
      <c r="C326" s="64"/>
      <c r="D326" s="65"/>
      <c r="E326" s="4"/>
      <c r="F326" s="4"/>
      <c r="G326" s="65"/>
      <c r="H326" s="4"/>
      <c r="I326" s="4"/>
      <c r="J326" s="4"/>
      <c r="K326" s="4"/>
      <c r="L326" s="4"/>
      <c r="M326" s="4"/>
      <c r="N326" s="4"/>
      <c r="O326" s="4"/>
      <c r="P326" s="4"/>
      <c r="Q326" s="77"/>
      <c r="R326" s="4"/>
      <c r="S326" s="4"/>
      <c r="T326" s="4"/>
      <c r="U326" s="77"/>
      <c r="V326" s="4"/>
      <c r="W326" s="4"/>
      <c r="X326" s="4"/>
      <c r="Y326" s="4"/>
      <c r="Z326" s="4"/>
      <c r="AA326" s="77"/>
      <c r="AB326" s="4"/>
      <c r="AC326" s="4"/>
      <c r="AD326" s="4"/>
      <c r="AE326" s="4"/>
      <c r="AF326" s="4"/>
      <c r="AG326" s="4"/>
      <c r="AH326" s="4"/>
    </row>
    <row r="327" spans="1:34">
      <c r="A327" s="4"/>
      <c r="B327" s="4"/>
      <c r="C327" s="64"/>
      <c r="D327" s="65"/>
      <c r="E327" s="4"/>
      <c r="F327" s="4"/>
      <c r="G327" s="65"/>
      <c r="H327" s="4"/>
      <c r="I327" s="4"/>
      <c r="J327" s="4"/>
      <c r="K327" s="4"/>
      <c r="L327" s="4"/>
      <c r="M327" s="4"/>
      <c r="N327" s="4"/>
      <c r="O327" s="4"/>
      <c r="P327" s="4"/>
      <c r="Q327" s="77"/>
      <c r="R327" s="4"/>
      <c r="S327" s="4"/>
      <c r="T327" s="4"/>
      <c r="U327" s="77"/>
      <c r="V327" s="4"/>
      <c r="W327" s="4"/>
      <c r="X327" s="4"/>
      <c r="Y327" s="4"/>
      <c r="Z327" s="4"/>
      <c r="AA327" s="77"/>
      <c r="AB327" s="4"/>
      <c r="AC327" s="4"/>
      <c r="AD327" s="4"/>
      <c r="AE327" s="4"/>
      <c r="AF327" s="4"/>
      <c r="AG327" s="4"/>
      <c r="AH327" s="4"/>
    </row>
    <row r="328" spans="1:34">
      <c r="A328" s="4"/>
      <c r="B328" s="4"/>
      <c r="C328" s="64"/>
      <c r="D328" s="65"/>
      <c r="E328" s="4"/>
      <c r="F328" s="4"/>
      <c r="G328" s="65"/>
      <c r="H328" s="4"/>
      <c r="I328" s="4"/>
      <c r="J328" s="4"/>
      <c r="K328" s="4"/>
      <c r="L328" s="4"/>
      <c r="M328" s="4"/>
      <c r="N328" s="4"/>
      <c r="O328" s="4"/>
      <c r="P328" s="4"/>
      <c r="Q328" s="77"/>
      <c r="R328" s="4"/>
      <c r="S328" s="4"/>
      <c r="T328" s="4"/>
      <c r="U328" s="77"/>
      <c r="V328" s="4"/>
      <c r="W328" s="4"/>
      <c r="X328" s="4"/>
      <c r="Y328" s="4"/>
      <c r="Z328" s="4"/>
      <c r="AA328" s="77"/>
      <c r="AB328" s="4"/>
      <c r="AC328" s="4"/>
      <c r="AD328" s="4"/>
      <c r="AE328" s="4"/>
      <c r="AF328" s="4"/>
      <c r="AG328" s="4"/>
      <c r="AH328" s="4"/>
    </row>
    <row r="329" spans="1:34">
      <c r="A329" s="4"/>
      <c r="B329" s="4"/>
      <c r="C329" s="64"/>
      <c r="D329" s="65"/>
      <c r="E329" s="4"/>
      <c r="F329" s="4"/>
      <c r="G329" s="65"/>
      <c r="H329" s="4"/>
      <c r="I329" s="4"/>
      <c r="J329" s="4"/>
      <c r="K329" s="4"/>
      <c r="L329" s="4"/>
      <c r="M329" s="4"/>
      <c r="N329" s="4"/>
      <c r="O329" s="4"/>
      <c r="P329" s="4"/>
      <c r="Q329" s="77"/>
      <c r="R329" s="4"/>
      <c r="S329" s="4"/>
      <c r="T329" s="4"/>
      <c r="U329" s="77"/>
      <c r="V329" s="4"/>
      <c r="W329" s="4"/>
      <c r="X329" s="4"/>
      <c r="Y329" s="4"/>
      <c r="Z329" s="4"/>
      <c r="AA329" s="77"/>
      <c r="AB329" s="4"/>
      <c r="AC329" s="4"/>
      <c r="AD329" s="4"/>
      <c r="AE329" s="4"/>
      <c r="AF329" s="4"/>
      <c r="AG329" s="4"/>
      <c r="AH329" s="4"/>
    </row>
    <row r="330" spans="1:34">
      <c r="A330" s="4"/>
      <c r="B330" s="4"/>
      <c r="C330" s="64"/>
      <c r="D330" s="65"/>
      <c r="E330" s="4"/>
      <c r="F330" s="4"/>
      <c r="G330" s="65"/>
      <c r="H330" s="4"/>
      <c r="I330" s="4"/>
      <c r="J330" s="4"/>
      <c r="K330" s="4"/>
      <c r="L330" s="4"/>
      <c r="M330" s="4"/>
      <c r="N330" s="4"/>
      <c r="O330" s="4"/>
      <c r="P330" s="4"/>
      <c r="Q330" s="77"/>
      <c r="R330" s="4"/>
      <c r="S330" s="4"/>
      <c r="T330" s="4"/>
      <c r="U330" s="77"/>
      <c r="V330" s="4"/>
      <c r="W330" s="4"/>
      <c r="X330" s="4"/>
      <c r="Y330" s="4"/>
      <c r="Z330" s="4"/>
      <c r="AA330" s="77"/>
      <c r="AB330" s="4"/>
      <c r="AC330" s="4"/>
      <c r="AD330" s="4"/>
      <c r="AE330" s="4"/>
      <c r="AF330" s="4"/>
      <c r="AG330" s="4"/>
      <c r="AH330" s="4"/>
    </row>
    <row r="331" spans="1:34">
      <c r="A331" s="4"/>
      <c r="B331" s="4"/>
      <c r="C331" s="64"/>
      <c r="D331" s="65"/>
      <c r="E331" s="4"/>
      <c r="F331" s="4"/>
      <c r="G331" s="65"/>
      <c r="H331" s="4"/>
      <c r="I331" s="4"/>
      <c r="J331" s="4"/>
      <c r="K331" s="4"/>
      <c r="L331" s="4"/>
      <c r="M331" s="4"/>
      <c r="N331" s="4"/>
      <c r="O331" s="4"/>
      <c r="P331" s="4"/>
      <c r="Q331" s="77"/>
      <c r="R331" s="4"/>
      <c r="S331" s="4"/>
      <c r="T331" s="4"/>
      <c r="U331" s="77"/>
      <c r="V331" s="4"/>
      <c r="W331" s="4"/>
      <c r="X331" s="4"/>
      <c r="Y331" s="4"/>
      <c r="Z331" s="4"/>
      <c r="AA331" s="77"/>
      <c r="AB331" s="4"/>
      <c r="AC331" s="4"/>
      <c r="AD331" s="4"/>
      <c r="AE331" s="4"/>
      <c r="AF331" s="4"/>
      <c r="AG331" s="4"/>
      <c r="AH331" s="4"/>
    </row>
    <row r="332" spans="1:34">
      <c r="A332" s="4"/>
      <c r="B332" s="4"/>
      <c r="C332" s="64"/>
      <c r="D332" s="65"/>
      <c r="E332" s="4"/>
      <c r="F332" s="4"/>
      <c r="G332" s="65"/>
      <c r="H332" s="4"/>
      <c r="I332" s="4"/>
      <c r="J332" s="4"/>
      <c r="K332" s="4"/>
      <c r="L332" s="4"/>
      <c r="M332" s="4"/>
      <c r="N332" s="4"/>
      <c r="O332" s="4"/>
      <c r="P332" s="4"/>
      <c r="Q332" s="77"/>
      <c r="R332" s="4"/>
      <c r="S332" s="4"/>
      <c r="T332" s="4"/>
      <c r="U332" s="77"/>
      <c r="V332" s="4"/>
      <c r="W332" s="4"/>
      <c r="X332" s="4"/>
      <c r="Y332" s="4"/>
      <c r="Z332" s="4"/>
      <c r="AA332" s="77"/>
      <c r="AB332" s="4"/>
      <c r="AC332" s="4"/>
      <c r="AD332" s="4"/>
      <c r="AE332" s="4"/>
      <c r="AF332" s="4"/>
      <c r="AG332" s="4"/>
      <c r="AH332" s="4"/>
    </row>
    <row r="333" spans="1:34">
      <c r="A333" s="4"/>
      <c r="B333" s="4"/>
      <c r="C333" s="64"/>
      <c r="D333" s="65"/>
      <c r="E333" s="4"/>
      <c r="F333" s="4"/>
      <c r="G333" s="65"/>
      <c r="H333" s="4"/>
      <c r="I333" s="4"/>
      <c r="J333" s="4"/>
      <c r="K333" s="4"/>
      <c r="L333" s="4"/>
      <c r="M333" s="4"/>
      <c r="N333" s="4"/>
      <c r="O333" s="4"/>
      <c r="P333" s="4"/>
      <c r="Q333" s="77"/>
      <c r="R333" s="4"/>
      <c r="S333" s="4"/>
      <c r="T333" s="4"/>
      <c r="U333" s="77"/>
      <c r="V333" s="4"/>
      <c r="W333" s="4"/>
      <c r="X333" s="4"/>
      <c r="Y333" s="4"/>
      <c r="Z333" s="4"/>
      <c r="AA333" s="77"/>
      <c r="AB333" s="4"/>
      <c r="AC333" s="4"/>
      <c r="AD333" s="4"/>
      <c r="AE333" s="4"/>
      <c r="AF333" s="4"/>
      <c r="AG333" s="4"/>
      <c r="AH333" s="4"/>
    </row>
    <row r="334" spans="1:34">
      <c r="A334" s="4"/>
      <c r="B334" s="4"/>
      <c r="C334" s="64"/>
      <c r="D334" s="65"/>
      <c r="E334" s="4"/>
      <c r="F334" s="4"/>
      <c r="G334" s="65"/>
      <c r="H334" s="4"/>
      <c r="I334" s="4"/>
      <c r="J334" s="4"/>
      <c r="K334" s="4"/>
      <c r="L334" s="4"/>
      <c r="M334" s="4"/>
      <c r="N334" s="4"/>
      <c r="O334" s="4"/>
      <c r="P334" s="4"/>
      <c r="Q334" s="77"/>
      <c r="R334" s="4"/>
      <c r="S334" s="4"/>
      <c r="T334" s="4"/>
      <c r="U334" s="77"/>
      <c r="V334" s="4"/>
      <c r="W334" s="4"/>
      <c r="X334" s="4"/>
      <c r="Y334" s="4"/>
      <c r="Z334" s="4"/>
      <c r="AA334" s="77"/>
      <c r="AB334" s="4"/>
      <c r="AC334" s="4"/>
      <c r="AD334" s="4"/>
      <c r="AE334" s="4"/>
      <c r="AF334" s="4"/>
      <c r="AG334" s="4"/>
      <c r="AH334" s="4"/>
    </row>
    <row r="335" spans="1:34">
      <c r="A335" s="4"/>
      <c r="B335" s="4"/>
      <c r="C335" s="64"/>
      <c r="D335" s="65"/>
      <c r="E335" s="4"/>
      <c r="F335" s="4"/>
      <c r="G335" s="65"/>
      <c r="H335" s="4"/>
      <c r="I335" s="4"/>
      <c r="J335" s="4"/>
      <c r="K335" s="4"/>
      <c r="L335" s="4"/>
      <c r="M335" s="4"/>
      <c r="N335" s="4"/>
      <c r="O335" s="4"/>
      <c r="P335" s="4"/>
      <c r="Q335" s="77"/>
      <c r="R335" s="4"/>
      <c r="S335" s="4"/>
      <c r="T335" s="4"/>
      <c r="U335" s="77"/>
      <c r="V335" s="4"/>
      <c r="W335" s="4"/>
      <c r="X335" s="4"/>
      <c r="Y335" s="4"/>
      <c r="Z335" s="4"/>
      <c r="AA335" s="77"/>
      <c r="AB335" s="4"/>
      <c r="AC335" s="4"/>
      <c r="AD335" s="4"/>
      <c r="AE335" s="4"/>
      <c r="AF335" s="4"/>
      <c r="AG335" s="4"/>
      <c r="AH335" s="4"/>
    </row>
    <row r="336" spans="1:34">
      <c r="A336" s="4"/>
      <c r="B336" s="4"/>
      <c r="C336" s="64"/>
      <c r="D336" s="65"/>
      <c r="E336" s="4"/>
      <c r="F336" s="4"/>
      <c r="G336" s="65"/>
      <c r="H336" s="4"/>
      <c r="I336" s="4"/>
      <c r="J336" s="4"/>
      <c r="K336" s="4"/>
      <c r="L336" s="4"/>
      <c r="M336" s="4"/>
      <c r="N336" s="4"/>
      <c r="O336" s="4"/>
      <c r="P336" s="4"/>
      <c r="Q336" s="77"/>
      <c r="R336" s="4"/>
      <c r="S336" s="4"/>
      <c r="T336" s="4"/>
      <c r="U336" s="77"/>
      <c r="V336" s="4"/>
      <c r="W336" s="4"/>
      <c r="X336" s="4"/>
      <c r="Y336" s="4"/>
      <c r="Z336" s="4"/>
      <c r="AA336" s="77"/>
      <c r="AB336" s="4"/>
      <c r="AC336" s="4"/>
      <c r="AD336" s="4"/>
      <c r="AE336" s="4"/>
      <c r="AF336" s="4"/>
      <c r="AG336" s="4"/>
      <c r="AH336" s="4"/>
    </row>
    <row r="337" spans="1:34">
      <c r="A337" s="4"/>
      <c r="B337" s="4"/>
      <c r="C337" s="64"/>
      <c r="D337" s="65"/>
      <c r="E337" s="4"/>
      <c r="F337" s="4"/>
      <c r="G337" s="65"/>
      <c r="H337" s="4"/>
      <c r="I337" s="4"/>
      <c r="J337" s="4"/>
      <c r="K337" s="4"/>
      <c r="L337" s="4"/>
      <c r="M337" s="4"/>
      <c r="N337" s="4"/>
      <c r="O337" s="4"/>
      <c r="P337" s="4"/>
      <c r="Q337" s="77"/>
      <c r="R337" s="4"/>
      <c r="S337" s="4"/>
      <c r="T337" s="4"/>
      <c r="U337" s="77"/>
      <c r="V337" s="4"/>
      <c r="W337" s="4"/>
      <c r="X337" s="4"/>
      <c r="Y337" s="4"/>
      <c r="Z337" s="4"/>
      <c r="AA337" s="77"/>
      <c r="AB337" s="4"/>
      <c r="AC337" s="4"/>
      <c r="AD337" s="4"/>
      <c r="AE337" s="4"/>
      <c r="AF337" s="4"/>
      <c r="AG337" s="4"/>
      <c r="AH337" s="4"/>
    </row>
    <row r="338" spans="1:34">
      <c r="A338" s="4"/>
      <c r="B338" s="4"/>
      <c r="C338" s="64"/>
      <c r="D338" s="65"/>
      <c r="E338" s="4"/>
      <c r="F338" s="4"/>
      <c r="G338" s="65"/>
      <c r="H338" s="4"/>
      <c r="I338" s="4"/>
      <c r="J338" s="4"/>
      <c r="K338" s="4"/>
      <c r="L338" s="4"/>
      <c r="M338" s="4"/>
      <c r="N338" s="4"/>
      <c r="O338" s="4"/>
      <c r="P338" s="4"/>
      <c r="Q338" s="77"/>
      <c r="R338" s="4"/>
      <c r="S338" s="4"/>
      <c r="T338" s="4"/>
      <c r="U338" s="77"/>
      <c r="V338" s="4"/>
      <c r="W338" s="4"/>
      <c r="X338" s="4"/>
      <c r="Y338" s="4"/>
      <c r="Z338" s="4"/>
      <c r="AA338" s="77"/>
      <c r="AB338" s="4"/>
      <c r="AC338" s="4"/>
      <c r="AD338" s="4"/>
      <c r="AE338" s="4"/>
      <c r="AF338" s="4"/>
      <c r="AG338" s="4"/>
      <c r="AH338" s="4"/>
    </row>
    <row r="339" spans="1:34">
      <c r="A339" s="4"/>
      <c r="B339" s="4"/>
      <c r="C339" s="64"/>
      <c r="D339" s="65"/>
      <c r="E339" s="4"/>
      <c r="F339" s="4"/>
      <c r="G339" s="65"/>
      <c r="H339" s="4"/>
      <c r="I339" s="4"/>
      <c r="J339" s="4"/>
      <c r="K339" s="4"/>
      <c r="L339" s="4"/>
      <c r="M339" s="4"/>
      <c r="N339" s="4"/>
      <c r="O339" s="4"/>
      <c r="P339" s="4"/>
      <c r="Q339" s="77"/>
      <c r="R339" s="4"/>
      <c r="S339" s="4"/>
      <c r="T339" s="4"/>
      <c r="U339" s="77"/>
      <c r="V339" s="4"/>
      <c r="W339" s="4"/>
      <c r="X339" s="4"/>
      <c r="Y339" s="4"/>
      <c r="Z339" s="4"/>
      <c r="AA339" s="77"/>
      <c r="AB339" s="4"/>
      <c r="AC339" s="4"/>
      <c r="AD339" s="4"/>
      <c r="AE339" s="4"/>
      <c r="AF339" s="4"/>
      <c r="AG339" s="4"/>
      <c r="AH339" s="4"/>
    </row>
    <row r="340" spans="1:34">
      <c r="A340" s="4"/>
      <c r="B340" s="4"/>
      <c r="C340" s="64"/>
      <c r="D340" s="65"/>
      <c r="E340" s="4"/>
      <c r="F340" s="4"/>
      <c r="G340" s="65"/>
      <c r="H340" s="4"/>
      <c r="I340" s="4"/>
      <c r="J340" s="4"/>
      <c r="K340" s="4"/>
      <c r="L340" s="4"/>
      <c r="M340" s="4"/>
      <c r="N340" s="4"/>
      <c r="O340" s="4"/>
      <c r="P340" s="4"/>
      <c r="Q340" s="77"/>
      <c r="R340" s="4"/>
      <c r="S340" s="4"/>
      <c r="T340" s="4"/>
      <c r="U340" s="77"/>
      <c r="V340" s="4"/>
      <c r="W340" s="4"/>
      <c r="X340" s="4"/>
      <c r="Y340" s="4"/>
      <c r="Z340" s="4"/>
      <c r="AA340" s="77"/>
      <c r="AB340" s="4"/>
      <c r="AC340" s="4"/>
      <c r="AD340" s="4"/>
      <c r="AE340" s="4"/>
      <c r="AF340" s="4"/>
      <c r="AG340" s="4"/>
      <c r="AH340" s="4"/>
    </row>
    <row r="341" spans="1:34">
      <c r="A341" s="4"/>
      <c r="B341" s="4"/>
      <c r="C341" s="64"/>
      <c r="D341" s="65"/>
      <c r="E341" s="4"/>
      <c r="F341" s="4"/>
      <c r="G341" s="65"/>
      <c r="H341" s="4"/>
      <c r="I341" s="4"/>
      <c r="J341" s="4"/>
      <c r="K341" s="4"/>
      <c r="L341" s="4"/>
      <c r="M341" s="4"/>
      <c r="N341" s="4"/>
      <c r="O341" s="4"/>
      <c r="P341" s="4"/>
      <c r="Q341" s="77"/>
      <c r="R341" s="4"/>
      <c r="S341" s="4"/>
      <c r="T341" s="4"/>
      <c r="U341" s="77"/>
      <c r="V341" s="4"/>
      <c r="W341" s="4"/>
      <c r="X341" s="4"/>
      <c r="Y341" s="4"/>
      <c r="Z341" s="4"/>
      <c r="AA341" s="77"/>
      <c r="AB341" s="4"/>
      <c r="AC341" s="4"/>
      <c r="AD341" s="4"/>
      <c r="AE341" s="4"/>
      <c r="AF341" s="4"/>
      <c r="AG341" s="4"/>
      <c r="AH341" s="4"/>
    </row>
    <row r="342" spans="1:34">
      <c r="A342" s="4"/>
      <c r="B342" s="4"/>
      <c r="C342" s="64"/>
      <c r="D342" s="65"/>
      <c r="E342" s="4"/>
      <c r="F342" s="4"/>
      <c r="G342" s="65"/>
      <c r="H342" s="4"/>
      <c r="I342" s="4"/>
      <c r="J342" s="4"/>
      <c r="K342" s="4"/>
      <c r="L342" s="4"/>
      <c r="M342" s="4"/>
      <c r="N342" s="4"/>
      <c r="O342" s="4"/>
      <c r="P342" s="4"/>
      <c r="Q342" s="77"/>
      <c r="R342" s="4"/>
      <c r="S342" s="4"/>
      <c r="T342" s="4"/>
      <c r="U342" s="77"/>
      <c r="V342" s="4"/>
      <c r="W342" s="4"/>
      <c r="X342" s="4"/>
      <c r="Y342" s="4"/>
      <c r="Z342" s="4"/>
      <c r="AA342" s="77"/>
      <c r="AB342" s="4"/>
      <c r="AC342" s="4"/>
      <c r="AD342" s="4"/>
      <c r="AE342" s="4"/>
      <c r="AF342" s="4"/>
      <c r="AG342" s="4"/>
      <c r="AH342" s="4"/>
    </row>
    <row r="343" spans="1:34">
      <c r="A343" s="4"/>
      <c r="B343" s="4"/>
      <c r="C343" s="64"/>
      <c r="D343" s="65"/>
      <c r="E343" s="4"/>
      <c r="F343" s="4"/>
      <c r="G343" s="65"/>
      <c r="H343" s="4"/>
      <c r="I343" s="4"/>
      <c r="J343" s="4"/>
      <c r="K343" s="4"/>
      <c r="L343" s="4"/>
      <c r="M343" s="4"/>
      <c r="N343" s="4"/>
      <c r="O343" s="4"/>
      <c r="P343" s="4"/>
      <c r="Q343" s="77"/>
      <c r="R343" s="4"/>
      <c r="S343" s="4"/>
      <c r="T343" s="4"/>
      <c r="U343" s="77"/>
      <c r="V343" s="4"/>
      <c r="W343" s="4"/>
      <c r="X343" s="4"/>
      <c r="Y343" s="4"/>
      <c r="Z343" s="4"/>
      <c r="AA343" s="77"/>
      <c r="AB343" s="4"/>
      <c r="AC343" s="4"/>
      <c r="AD343" s="4"/>
      <c r="AE343" s="4"/>
      <c r="AF343" s="4"/>
      <c r="AG343" s="4"/>
      <c r="AH343" s="4"/>
    </row>
    <row r="344" spans="1:34">
      <c r="A344" s="4"/>
      <c r="B344" s="4"/>
      <c r="C344" s="64"/>
      <c r="D344" s="65"/>
      <c r="E344" s="4"/>
      <c r="F344" s="4"/>
      <c r="G344" s="65"/>
      <c r="H344" s="4"/>
      <c r="I344" s="4"/>
      <c r="J344" s="4"/>
      <c r="K344" s="4"/>
      <c r="L344" s="4"/>
      <c r="M344" s="4"/>
      <c r="N344" s="4"/>
      <c r="O344" s="4"/>
      <c r="P344" s="4"/>
      <c r="Q344" s="77"/>
      <c r="R344" s="4"/>
      <c r="S344" s="4"/>
      <c r="T344" s="4"/>
      <c r="U344" s="77"/>
      <c r="V344" s="4"/>
      <c r="W344" s="4"/>
      <c r="X344" s="4"/>
      <c r="Y344" s="4"/>
      <c r="Z344" s="4"/>
      <c r="AA344" s="77"/>
      <c r="AB344" s="4"/>
      <c r="AC344" s="4"/>
      <c r="AD344" s="4"/>
      <c r="AE344" s="4"/>
      <c r="AF344" s="4"/>
      <c r="AG344" s="4"/>
      <c r="AH344" s="4"/>
    </row>
    <row r="345" spans="1:34">
      <c r="A345" s="4"/>
      <c r="B345" s="4"/>
      <c r="C345" s="64"/>
      <c r="D345" s="65"/>
      <c r="E345" s="4"/>
      <c r="F345" s="4"/>
      <c r="G345" s="65"/>
      <c r="H345" s="4"/>
      <c r="I345" s="4"/>
      <c r="J345" s="4"/>
      <c r="K345" s="4"/>
      <c r="L345" s="4"/>
      <c r="M345" s="4"/>
      <c r="N345" s="4"/>
      <c r="O345" s="4"/>
      <c r="P345" s="4"/>
      <c r="Q345" s="77"/>
      <c r="R345" s="4"/>
      <c r="S345" s="4"/>
      <c r="T345" s="4"/>
      <c r="U345" s="77"/>
      <c r="V345" s="4"/>
      <c r="W345" s="4"/>
      <c r="X345" s="4"/>
      <c r="Y345" s="4"/>
      <c r="Z345" s="4"/>
      <c r="AA345" s="77"/>
      <c r="AB345" s="4"/>
      <c r="AC345" s="4"/>
      <c r="AD345" s="4"/>
      <c r="AE345" s="4"/>
      <c r="AF345" s="4"/>
      <c r="AG345" s="4"/>
      <c r="AH345" s="4"/>
    </row>
    <row r="346" spans="1:34">
      <c r="A346" s="4"/>
      <c r="B346" s="4"/>
      <c r="C346" s="64"/>
      <c r="D346" s="65"/>
      <c r="E346" s="4"/>
      <c r="F346" s="4"/>
      <c r="G346" s="65"/>
      <c r="H346" s="4"/>
      <c r="I346" s="4"/>
      <c r="J346" s="4"/>
      <c r="K346" s="4"/>
      <c r="L346" s="4"/>
      <c r="M346" s="4"/>
      <c r="N346" s="4"/>
      <c r="O346" s="4"/>
      <c r="P346" s="4"/>
      <c r="Q346" s="77"/>
      <c r="R346" s="4"/>
      <c r="S346" s="4"/>
      <c r="T346" s="4"/>
      <c r="U346" s="77"/>
      <c r="V346" s="4"/>
      <c r="W346" s="4"/>
      <c r="X346" s="4"/>
      <c r="Y346" s="4"/>
      <c r="Z346" s="4"/>
      <c r="AA346" s="77"/>
      <c r="AB346" s="4"/>
      <c r="AC346" s="4"/>
      <c r="AD346" s="4"/>
      <c r="AE346" s="4"/>
      <c r="AF346" s="4"/>
      <c r="AG346" s="4"/>
      <c r="AH346" s="4"/>
    </row>
    <row r="347" spans="1:34">
      <c r="A347" s="4"/>
      <c r="B347" s="4"/>
      <c r="C347" s="64"/>
      <c r="D347" s="65"/>
      <c r="E347" s="4"/>
      <c r="F347" s="4"/>
      <c r="G347" s="65"/>
      <c r="H347" s="4"/>
      <c r="I347" s="4"/>
      <c r="J347" s="4"/>
      <c r="K347" s="4"/>
      <c r="L347" s="4"/>
      <c r="M347" s="4"/>
      <c r="N347" s="4"/>
      <c r="O347" s="4"/>
      <c r="P347" s="4"/>
      <c r="Q347" s="77"/>
      <c r="R347" s="4"/>
      <c r="S347" s="4"/>
      <c r="T347" s="4"/>
      <c r="U347" s="77"/>
      <c r="V347" s="4"/>
      <c r="W347" s="4"/>
      <c r="X347" s="4"/>
      <c r="Y347" s="4"/>
      <c r="Z347" s="4"/>
      <c r="AA347" s="77"/>
      <c r="AB347" s="4"/>
      <c r="AC347" s="4"/>
      <c r="AD347" s="4"/>
      <c r="AE347" s="4"/>
      <c r="AF347" s="4"/>
      <c r="AG347" s="4"/>
      <c r="AH347" s="4"/>
    </row>
    <row r="348" spans="1:34">
      <c r="A348" s="4"/>
      <c r="B348" s="4"/>
      <c r="C348" s="64"/>
      <c r="D348" s="65"/>
      <c r="E348" s="4"/>
      <c r="F348" s="4"/>
      <c r="G348" s="65"/>
      <c r="H348" s="4"/>
      <c r="I348" s="4"/>
      <c r="J348" s="4"/>
      <c r="K348" s="4"/>
      <c r="L348" s="4"/>
      <c r="M348" s="4"/>
      <c r="N348" s="4"/>
      <c r="O348" s="4"/>
      <c r="P348" s="4"/>
      <c r="Q348" s="77"/>
      <c r="R348" s="4"/>
      <c r="S348" s="4"/>
      <c r="T348" s="4"/>
      <c r="U348" s="77"/>
      <c r="V348" s="4"/>
      <c r="W348" s="4"/>
      <c r="X348" s="4"/>
      <c r="Y348" s="4"/>
      <c r="Z348" s="4"/>
      <c r="AA348" s="77"/>
      <c r="AB348" s="4"/>
      <c r="AC348" s="4"/>
      <c r="AD348" s="4"/>
      <c r="AE348" s="4"/>
      <c r="AF348" s="4"/>
      <c r="AG348" s="4"/>
      <c r="AH348" s="4"/>
    </row>
    <row r="349" spans="1:34">
      <c r="A349" s="4"/>
      <c r="B349" s="4"/>
      <c r="C349" s="64"/>
      <c r="D349" s="65"/>
      <c r="E349" s="4"/>
      <c r="F349" s="4"/>
      <c r="G349" s="65"/>
      <c r="H349" s="4"/>
      <c r="I349" s="4"/>
      <c r="J349" s="4"/>
      <c r="K349" s="4"/>
      <c r="L349" s="4"/>
      <c r="M349" s="4"/>
      <c r="N349" s="4"/>
      <c r="O349" s="4"/>
      <c r="P349" s="4"/>
      <c r="Q349" s="77"/>
      <c r="R349" s="4"/>
      <c r="S349" s="4"/>
      <c r="T349" s="4"/>
      <c r="U349" s="77"/>
      <c r="V349" s="4"/>
      <c r="W349" s="4"/>
      <c r="X349" s="4"/>
      <c r="Y349" s="4"/>
      <c r="Z349" s="4"/>
      <c r="AA349" s="77"/>
      <c r="AB349" s="4"/>
      <c r="AC349" s="4"/>
      <c r="AD349" s="4"/>
      <c r="AE349" s="4"/>
      <c r="AF349" s="4"/>
      <c r="AG349" s="4"/>
      <c r="AH349" s="4"/>
    </row>
    <row r="350" spans="1:34">
      <c r="A350" s="4"/>
      <c r="B350" s="4"/>
      <c r="C350" s="64"/>
      <c r="D350" s="65"/>
      <c r="E350" s="4"/>
      <c r="F350" s="4"/>
      <c r="G350" s="65"/>
      <c r="H350" s="4"/>
      <c r="I350" s="4"/>
      <c r="J350" s="4"/>
      <c r="K350" s="4"/>
      <c r="L350" s="4"/>
      <c r="M350" s="4"/>
      <c r="N350" s="4"/>
      <c r="O350" s="4"/>
      <c r="P350" s="4"/>
      <c r="Q350" s="77"/>
      <c r="R350" s="4"/>
      <c r="S350" s="4"/>
      <c r="T350" s="4"/>
      <c r="U350" s="77"/>
      <c r="V350" s="4"/>
      <c r="W350" s="4"/>
      <c r="X350" s="4"/>
      <c r="Y350" s="4"/>
      <c r="Z350" s="4"/>
      <c r="AA350" s="77"/>
      <c r="AB350" s="4"/>
      <c r="AC350" s="4"/>
      <c r="AD350" s="4"/>
      <c r="AE350" s="4"/>
      <c r="AF350" s="4"/>
      <c r="AG350" s="4"/>
      <c r="AH350" s="4"/>
    </row>
    <row r="351" spans="1:34">
      <c r="A351" s="4"/>
      <c r="B351" s="4"/>
      <c r="C351" s="64"/>
      <c r="D351" s="65"/>
      <c r="E351" s="4"/>
      <c r="F351" s="4"/>
      <c r="G351" s="65"/>
      <c r="H351" s="4"/>
      <c r="I351" s="4"/>
      <c r="J351" s="4"/>
      <c r="K351" s="4"/>
      <c r="L351" s="4"/>
      <c r="M351" s="4"/>
      <c r="N351" s="4"/>
      <c r="O351" s="4"/>
      <c r="P351" s="4"/>
      <c r="Q351" s="77"/>
      <c r="R351" s="4"/>
      <c r="S351" s="4"/>
      <c r="T351" s="4"/>
      <c r="U351" s="77"/>
      <c r="V351" s="4"/>
      <c r="W351" s="4"/>
      <c r="X351" s="4"/>
      <c r="Y351" s="4"/>
      <c r="Z351" s="4"/>
      <c r="AA351" s="77"/>
      <c r="AB351" s="4"/>
      <c r="AC351" s="4"/>
      <c r="AD351" s="4"/>
      <c r="AE351" s="4"/>
      <c r="AF351" s="4"/>
      <c r="AG351" s="4"/>
      <c r="AH351" s="4"/>
    </row>
    <row r="352" spans="1:34">
      <c r="A352" s="4"/>
      <c r="B352" s="4"/>
      <c r="C352" s="64"/>
      <c r="D352" s="65"/>
      <c r="E352" s="4"/>
      <c r="F352" s="4"/>
      <c r="G352" s="65"/>
      <c r="H352" s="4"/>
      <c r="I352" s="4"/>
      <c r="J352" s="4"/>
      <c r="K352" s="4"/>
      <c r="L352" s="4"/>
      <c r="M352" s="4"/>
      <c r="N352" s="4"/>
      <c r="O352" s="4"/>
      <c r="P352" s="4"/>
      <c r="Q352" s="77"/>
      <c r="R352" s="4"/>
      <c r="S352" s="4"/>
      <c r="T352" s="4"/>
      <c r="U352" s="77"/>
      <c r="V352" s="4"/>
      <c r="W352" s="4"/>
      <c r="X352" s="4"/>
      <c r="Y352" s="4"/>
      <c r="Z352" s="4"/>
      <c r="AA352" s="77"/>
      <c r="AB352" s="4"/>
      <c r="AC352" s="4"/>
      <c r="AD352" s="4"/>
      <c r="AE352" s="4"/>
      <c r="AF352" s="4"/>
      <c r="AG352" s="4"/>
      <c r="AH352" s="4"/>
    </row>
    <row r="353" spans="1:34">
      <c r="A353" s="4"/>
      <c r="B353" s="4"/>
      <c r="C353" s="64"/>
      <c r="D353" s="65"/>
      <c r="E353" s="4"/>
      <c r="F353" s="4"/>
      <c r="G353" s="65"/>
      <c r="H353" s="4"/>
      <c r="I353" s="4"/>
      <c r="J353" s="4"/>
      <c r="K353" s="4"/>
      <c r="L353" s="4"/>
      <c r="M353" s="4"/>
      <c r="N353" s="4"/>
      <c r="O353" s="4"/>
      <c r="P353" s="4"/>
      <c r="Q353" s="77"/>
      <c r="R353" s="4"/>
      <c r="S353" s="4"/>
      <c r="T353" s="4"/>
      <c r="U353" s="77"/>
      <c r="V353" s="4"/>
      <c r="W353" s="4"/>
      <c r="X353" s="4"/>
      <c r="Y353" s="4"/>
      <c r="Z353" s="4"/>
      <c r="AA353" s="77"/>
      <c r="AB353" s="4"/>
      <c r="AC353" s="4"/>
      <c r="AD353" s="4"/>
      <c r="AE353" s="4"/>
      <c r="AF353" s="4"/>
      <c r="AG353" s="4"/>
      <c r="AH353" s="4"/>
    </row>
    <row r="354" spans="1:34">
      <c r="A354" s="4"/>
      <c r="B354" s="4"/>
      <c r="C354" s="64"/>
      <c r="D354" s="65"/>
      <c r="E354" s="4"/>
      <c r="F354" s="4"/>
      <c r="G354" s="65"/>
      <c r="H354" s="4"/>
      <c r="I354" s="4"/>
      <c r="J354" s="4"/>
      <c r="K354" s="4"/>
      <c r="L354" s="4"/>
      <c r="M354" s="4"/>
      <c r="N354" s="4"/>
      <c r="O354" s="4"/>
      <c r="P354" s="4"/>
      <c r="Q354" s="77"/>
      <c r="R354" s="4"/>
      <c r="S354" s="4"/>
      <c r="T354" s="4"/>
      <c r="U354" s="77"/>
      <c r="V354" s="4"/>
      <c r="W354" s="4"/>
      <c r="X354" s="4"/>
      <c r="Y354" s="4"/>
      <c r="Z354" s="4"/>
      <c r="AA354" s="77"/>
      <c r="AB354" s="4"/>
      <c r="AC354" s="4"/>
      <c r="AD354" s="4"/>
      <c r="AE354" s="4"/>
      <c r="AF354" s="4"/>
      <c r="AG354" s="4"/>
      <c r="AH354" s="4"/>
    </row>
    <row r="355" spans="1:34">
      <c r="A355" s="4"/>
      <c r="B355" s="4"/>
      <c r="C355" s="64"/>
      <c r="D355" s="65"/>
      <c r="E355" s="4"/>
      <c r="F355" s="4"/>
      <c r="G355" s="65"/>
      <c r="H355" s="4"/>
      <c r="I355" s="4"/>
      <c r="J355" s="4"/>
      <c r="K355" s="4"/>
      <c r="L355" s="4"/>
      <c r="M355" s="4"/>
      <c r="N355" s="4"/>
      <c r="O355" s="4"/>
      <c r="P355" s="4"/>
      <c r="Q355" s="77"/>
      <c r="R355" s="4"/>
      <c r="S355" s="4"/>
      <c r="T355" s="4"/>
      <c r="U355" s="77"/>
      <c r="V355" s="4"/>
      <c r="W355" s="4"/>
      <c r="X355" s="4"/>
      <c r="Y355" s="4"/>
      <c r="Z355" s="4"/>
      <c r="AA355" s="77"/>
      <c r="AB355" s="4"/>
      <c r="AC355" s="4"/>
      <c r="AD355" s="4"/>
      <c r="AE355" s="4"/>
      <c r="AF355" s="4"/>
      <c r="AG355" s="4"/>
      <c r="AH355" s="4"/>
    </row>
    <row r="356" spans="1:34">
      <c r="A356" s="4"/>
      <c r="B356" s="4"/>
      <c r="C356" s="64"/>
      <c r="D356" s="65"/>
      <c r="E356" s="4"/>
      <c r="F356" s="4"/>
      <c r="G356" s="65"/>
      <c r="H356" s="4"/>
      <c r="I356" s="4"/>
      <c r="J356" s="4"/>
      <c r="K356" s="4"/>
      <c r="L356" s="4"/>
      <c r="M356" s="4"/>
      <c r="N356" s="4"/>
      <c r="O356" s="4"/>
      <c r="P356" s="4"/>
      <c r="Q356" s="77"/>
      <c r="R356" s="4"/>
      <c r="S356" s="4"/>
      <c r="T356" s="4"/>
      <c r="U356" s="77"/>
      <c r="V356" s="4"/>
      <c r="W356" s="4"/>
      <c r="X356" s="4"/>
      <c r="Y356" s="4"/>
      <c r="Z356" s="4"/>
      <c r="AA356" s="77"/>
      <c r="AB356" s="4"/>
      <c r="AC356" s="4"/>
      <c r="AD356" s="4"/>
      <c r="AE356" s="4"/>
      <c r="AF356" s="4"/>
      <c r="AG356" s="4"/>
      <c r="AH356" s="4"/>
    </row>
    <row r="357" spans="1:34">
      <c r="A357" s="4"/>
      <c r="B357" s="4"/>
      <c r="C357" s="64"/>
      <c r="D357" s="65"/>
      <c r="E357" s="4"/>
      <c r="F357" s="4"/>
      <c r="G357" s="65"/>
      <c r="H357" s="4"/>
      <c r="I357" s="4"/>
      <c r="J357" s="4"/>
      <c r="K357" s="4"/>
      <c r="L357" s="4"/>
      <c r="M357" s="4"/>
      <c r="N357" s="4"/>
      <c r="O357" s="4"/>
      <c r="P357" s="4"/>
      <c r="Q357" s="77"/>
      <c r="R357" s="4"/>
      <c r="S357" s="4"/>
      <c r="T357" s="4"/>
      <c r="U357" s="77"/>
      <c r="V357" s="4"/>
      <c r="W357" s="4"/>
      <c r="X357" s="4"/>
      <c r="Y357" s="4"/>
      <c r="Z357" s="4"/>
      <c r="AA357" s="77"/>
      <c r="AB357" s="4"/>
      <c r="AC357" s="4"/>
      <c r="AD357" s="4"/>
      <c r="AE357" s="4"/>
      <c r="AF357" s="4"/>
      <c r="AG357" s="4"/>
      <c r="AH357" s="4"/>
    </row>
    <row r="358" spans="1:34">
      <c r="A358" s="4"/>
      <c r="B358" s="4"/>
      <c r="C358" s="64"/>
      <c r="D358" s="65"/>
      <c r="E358" s="4"/>
      <c r="F358" s="4"/>
      <c r="G358" s="65"/>
      <c r="H358" s="4"/>
      <c r="I358" s="4"/>
      <c r="J358" s="4"/>
      <c r="K358" s="4"/>
      <c r="L358" s="4"/>
      <c r="M358" s="4"/>
      <c r="N358" s="4"/>
      <c r="O358" s="4"/>
      <c r="P358" s="4"/>
      <c r="Q358" s="77"/>
      <c r="R358" s="4"/>
      <c r="S358" s="4"/>
      <c r="T358" s="4"/>
      <c r="U358" s="77"/>
      <c r="V358" s="4"/>
      <c r="W358" s="4"/>
      <c r="X358" s="4"/>
      <c r="Y358" s="4"/>
      <c r="Z358" s="4"/>
      <c r="AA358" s="77"/>
      <c r="AB358" s="4"/>
      <c r="AC358" s="4"/>
      <c r="AD358" s="4"/>
      <c r="AE358" s="4"/>
      <c r="AF358" s="4"/>
      <c r="AG358" s="4"/>
      <c r="AH358" s="4"/>
    </row>
    <row r="359" spans="1:34">
      <c r="A359" s="4"/>
      <c r="B359" s="4"/>
      <c r="C359" s="64"/>
      <c r="D359" s="65"/>
      <c r="E359" s="4"/>
      <c r="F359" s="4"/>
      <c r="G359" s="65"/>
      <c r="H359" s="4"/>
      <c r="I359" s="4"/>
      <c r="J359" s="4"/>
      <c r="K359" s="4"/>
      <c r="L359" s="4"/>
      <c r="M359" s="4"/>
      <c r="N359" s="4"/>
      <c r="O359" s="4"/>
      <c r="P359" s="4"/>
      <c r="Q359" s="77"/>
      <c r="R359" s="4"/>
      <c r="S359" s="4"/>
      <c r="T359" s="4"/>
      <c r="U359" s="77"/>
      <c r="V359" s="4"/>
      <c r="W359" s="4"/>
      <c r="X359" s="4"/>
      <c r="Y359" s="4"/>
      <c r="Z359" s="4"/>
      <c r="AA359" s="77"/>
      <c r="AB359" s="4"/>
      <c r="AC359" s="4"/>
      <c r="AD359" s="4"/>
      <c r="AE359" s="4"/>
      <c r="AF359" s="4"/>
      <c r="AG359" s="4"/>
      <c r="AH359" s="4"/>
    </row>
    <row r="360" spans="1:34">
      <c r="A360" s="4"/>
      <c r="B360" s="4"/>
      <c r="C360" s="64"/>
      <c r="D360" s="65"/>
      <c r="E360" s="4"/>
      <c r="F360" s="4"/>
      <c r="G360" s="65"/>
      <c r="H360" s="4"/>
      <c r="I360" s="4"/>
      <c r="J360" s="4"/>
      <c r="K360" s="4"/>
      <c r="L360" s="4"/>
      <c r="M360" s="4"/>
      <c r="N360" s="4"/>
      <c r="O360" s="4"/>
      <c r="P360" s="4"/>
      <c r="Q360" s="77"/>
      <c r="R360" s="4"/>
      <c r="S360" s="4"/>
      <c r="T360" s="4"/>
      <c r="U360" s="77"/>
      <c r="V360" s="4"/>
      <c r="W360" s="4"/>
      <c r="X360" s="4"/>
      <c r="Y360" s="4"/>
      <c r="Z360" s="4"/>
      <c r="AA360" s="77"/>
      <c r="AB360" s="4"/>
      <c r="AC360" s="4"/>
      <c r="AD360" s="4"/>
      <c r="AE360" s="4"/>
      <c r="AF360" s="4"/>
      <c r="AG360" s="4"/>
      <c r="AH360" s="4"/>
    </row>
    <row r="361" spans="1:34">
      <c r="A361" s="4"/>
      <c r="B361" s="4"/>
      <c r="C361" s="64"/>
      <c r="D361" s="65"/>
      <c r="E361" s="4"/>
      <c r="F361" s="4"/>
      <c r="G361" s="65"/>
      <c r="H361" s="4"/>
      <c r="I361" s="4"/>
      <c r="J361" s="4"/>
      <c r="K361" s="4"/>
      <c r="L361" s="4"/>
      <c r="M361" s="4"/>
      <c r="N361" s="4"/>
      <c r="O361" s="4"/>
      <c r="P361" s="4"/>
      <c r="Q361" s="77"/>
      <c r="R361" s="4"/>
      <c r="S361" s="4"/>
      <c r="T361" s="4"/>
      <c r="U361" s="77"/>
      <c r="V361" s="4"/>
      <c r="W361" s="4"/>
      <c r="X361" s="4"/>
      <c r="Y361" s="4"/>
      <c r="Z361" s="4"/>
      <c r="AA361" s="77"/>
      <c r="AB361" s="4"/>
      <c r="AC361" s="4"/>
      <c r="AD361" s="4"/>
      <c r="AE361" s="4"/>
      <c r="AF361" s="4"/>
      <c r="AG361" s="4"/>
      <c r="AH361" s="4"/>
    </row>
    <row r="362" spans="1:34">
      <c r="A362" s="4"/>
      <c r="B362" s="4"/>
      <c r="C362" s="64"/>
      <c r="D362" s="65"/>
      <c r="E362" s="4"/>
      <c r="F362" s="4"/>
      <c r="G362" s="65"/>
      <c r="H362" s="4"/>
      <c r="I362" s="4"/>
      <c r="J362" s="4"/>
      <c r="K362" s="4"/>
      <c r="L362" s="4"/>
      <c r="M362" s="4"/>
      <c r="N362" s="4"/>
      <c r="O362" s="4"/>
      <c r="P362" s="4"/>
      <c r="Q362" s="77"/>
      <c r="R362" s="4"/>
      <c r="S362" s="4"/>
      <c r="T362" s="4"/>
      <c r="U362" s="77"/>
      <c r="V362" s="4"/>
      <c r="W362" s="4"/>
      <c r="X362" s="4"/>
      <c r="Y362" s="4"/>
      <c r="Z362" s="4"/>
      <c r="AA362" s="77"/>
      <c r="AB362" s="4"/>
      <c r="AC362" s="4"/>
      <c r="AD362" s="4"/>
      <c r="AE362" s="4"/>
      <c r="AF362" s="4"/>
      <c r="AG362" s="4"/>
      <c r="AH362" s="4"/>
    </row>
    <row r="363" spans="1:34">
      <c r="A363" s="4"/>
      <c r="B363" s="4"/>
      <c r="C363" s="64"/>
      <c r="D363" s="65"/>
      <c r="E363" s="4"/>
      <c r="F363" s="4"/>
      <c r="G363" s="65"/>
      <c r="H363" s="4"/>
      <c r="I363" s="4"/>
      <c r="J363" s="4"/>
      <c r="K363" s="4"/>
      <c r="L363" s="4"/>
      <c r="M363" s="4"/>
      <c r="N363" s="4"/>
      <c r="O363" s="4"/>
      <c r="P363" s="4"/>
      <c r="Q363" s="77"/>
      <c r="R363" s="4"/>
      <c r="S363" s="4"/>
      <c r="T363" s="4"/>
      <c r="U363" s="77"/>
      <c r="V363" s="4"/>
      <c r="W363" s="4"/>
      <c r="X363" s="4"/>
      <c r="Y363" s="4"/>
      <c r="Z363" s="4"/>
      <c r="AA363" s="77"/>
      <c r="AB363" s="4"/>
      <c r="AC363" s="4"/>
      <c r="AD363" s="4"/>
      <c r="AE363" s="4"/>
      <c r="AF363" s="4"/>
      <c r="AG363" s="4"/>
      <c r="AH363" s="4"/>
    </row>
    <row r="364" spans="1:34">
      <c r="A364" s="4"/>
      <c r="B364" s="4"/>
      <c r="C364" s="64"/>
      <c r="D364" s="65"/>
      <c r="E364" s="4"/>
      <c r="F364" s="4"/>
      <c r="G364" s="65"/>
      <c r="H364" s="4"/>
      <c r="I364" s="4"/>
      <c r="J364" s="4"/>
      <c r="K364" s="4"/>
      <c r="L364" s="4"/>
      <c r="M364" s="4"/>
      <c r="N364" s="4"/>
      <c r="O364" s="4"/>
      <c r="P364" s="4"/>
      <c r="Q364" s="77"/>
      <c r="R364" s="4"/>
      <c r="S364" s="4"/>
      <c r="T364" s="4"/>
      <c r="U364" s="77"/>
      <c r="V364" s="4"/>
      <c r="W364" s="4"/>
      <c r="X364" s="4"/>
      <c r="Y364" s="4"/>
      <c r="Z364" s="4"/>
      <c r="AA364" s="77"/>
      <c r="AB364" s="4"/>
      <c r="AC364" s="4"/>
      <c r="AD364" s="4"/>
      <c r="AE364" s="4"/>
      <c r="AF364" s="4"/>
      <c r="AG364" s="4"/>
      <c r="AH364" s="4"/>
    </row>
    <row r="365" spans="1:34">
      <c r="A365" s="4"/>
      <c r="B365" s="4"/>
      <c r="C365" s="64"/>
      <c r="D365" s="65"/>
      <c r="E365" s="4"/>
      <c r="F365" s="4"/>
      <c r="G365" s="65"/>
      <c r="H365" s="4"/>
      <c r="I365" s="4"/>
      <c r="J365" s="4"/>
      <c r="K365" s="4"/>
      <c r="L365" s="4"/>
      <c r="M365" s="4"/>
      <c r="N365" s="4"/>
      <c r="O365" s="4"/>
      <c r="P365" s="4"/>
      <c r="Q365" s="77"/>
      <c r="R365" s="4"/>
      <c r="S365" s="4"/>
      <c r="T365" s="4"/>
      <c r="U365" s="77"/>
      <c r="V365" s="4"/>
      <c r="W365" s="4"/>
      <c r="X365" s="4"/>
      <c r="Y365" s="4"/>
      <c r="Z365" s="4"/>
      <c r="AA365" s="77"/>
      <c r="AB365" s="4"/>
      <c r="AC365" s="4"/>
      <c r="AD365" s="4"/>
      <c r="AE365" s="4"/>
      <c r="AF365" s="4"/>
      <c r="AG365" s="4"/>
      <c r="AH365" s="4"/>
    </row>
    <row r="366" spans="1:34">
      <c r="A366" s="4"/>
      <c r="B366" s="4"/>
      <c r="C366" s="64"/>
      <c r="D366" s="65"/>
      <c r="E366" s="4"/>
      <c r="F366" s="4"/>
      <c r="G366" s="65"/>
      <c r="H366" s="4"/>
      <c r="I366" s="4"/>
      <c r="J366" s="4"/>
      <c r="K366" s="4"/>
      <c r="L366" s="4"/>
      <c r="M366" s="4"/>
      <c r="N366" s="4"/>
      <c r="O366" s="4"/>
      <c r="P366" s="4"/>
      <c r="Q366" s="77"/>
      <c r="R366" s="4"/>
      <c r="S366" s="4"/>
      <c r="T366" s="4"/>
      <c r="U366" s="77"/>
      <c r="V366" s="4"/>
      <c r="W366" s="4"/>
      <c r="X366" s="4"/>
      <c r="Y366" s="4"/>
      <c r="Z366" s="4"/>
      <c r="AA366" s="77"/>
      <c r="AB366" s="4"/>
      <c r="AC366" s="4"/>
      <c r="AD366" s="4"/>
      <c r="AE366" s="4"/>
      <c r="AF366" s="4"/>
      <c r="AG366" s="4"/>
      <c r="AH366" s="4"/>
    </row>
    <row r="367" spans="1:34">
      <c r="A367" s="4"/>
      <c r="B367" s="4"/>
      <c r="C367" s="64"/>
      <c r="D367" s="65"/>
      <c r="E367" s="4"/>
      <c r="F367" s="4"/>
      <c r="G367" s="65"/>
      <c r="H367" s="4"/>
      <c r="I367" s="4"/>
      <c r="J367" s="4"/>
      <c r="K367" s="4"/>
      <c r="L367" s="4"/>
      <c r="M367" s="4"/>
      <c r="N367" s="4"/>
      <c r="O367" s="4"/>
      <c r="P367" s="4"/>
      <c r="Q367" s="77"/>
      <c r="R367" s="4"/>
      <c r="S367" s="4"/>
      <c r="T367" s="4"/>
      <c r="U367" s="77"/>
      <c r="V367" s="4"/>
      <c r="W367" s="4"/>
      <c r="X367" s="4"/>
      <c r="Y367" s="4"/>
      <c r="Z367" s="4"/>
      <c r="AA367" s="77"/>
      <c r="AB367" s="4"/>
      <c r="AC367" s="4"/>
      <c r="AD367" s="4"/>
      <c r="AE367" s="4"/>
      <c r="AF367" s="4"/>
      <c r="AG367" s="4"/>
      <c r="AH367" s="4"/>
    </row>
    <row r="368" spans="1:34">
      <c r="A368" s="4"/>
      <c r="B368" s="4"/>
      <c r="C368" s="64"/>
      <c r="D368" s="65"/>
      <c r="E368" s="4"/>
      <c r="F368" s="4"/>
      <c r="G368" s="65"/>
      <c r="H368" s="4"/>
      <c r="I368" s="4"/>
      <c r="J368" s="4"/>
      <c r="K368" s="4"/>
      <c r="L368" s="4"/>
      <c r="M368" s="4"/>
      <c r="N368" s="4"/>
      <c r="O368" s="4"/>
      <c r="P368" s="4"/>
      <c r="Q368" s="77"/>
      <c r="R368" s="4"/>
      <c r="S368" s="4"/>
      <c r="T368" s="4"/>
      <c r="U368" s="77"/>
      <c r="V368" s="4"/>
      <c r="W368" s="4"/>
      <c r="X368" s="4"/>
      <c r="Y368" s="4"/>
      <c r="Z368" s="4"/>
      <c r="AA368" s="77"/>
      <c r="AB368" s="4"/>
      <c r="AC368" s="4"/>
      <c r="AD368" s="4"/>
      <c r="AE368" s="4"/>
      <c r="AF368" s="4"/>
      <c r="AG368" s="4"/>
      <c r="AH368" s="4"/>
    </row>
    <row r="369" spans="1:34">
      <c r="A369" s="4"/>
      <c r="B369" s="4"/>
      <c r="C369" s="64"/>
      <c r="D369" s="65"/>
      <c r="E369" s="4"/>
      <c r="F369" s="4"/>
      <c r="G369" s="65"/>
      <c r="H369" s="4"/>
      <c r="I369" s="4"/>
      <c r="J369" s="4"/>
      <c r="K369" s="4"/>
      <c r="L369" s="4"/>
      <c r="M369" s="4"/>
      <c r="N369" s="4"/>
      <c r="O369" s="4"/>
      <c r="P369" s="4"/>
      <c r="Q369" s="77"/>
      <c r="R369" s="4"/>
      <c r="S369" s="4"/>
      <c r="T369" s="4"/>
      <c r="U369" s="77"/>
      <c r="V369" s="4"/>
      <c r="W369" s="4"/>
      <c r="X369" s="4"/>
      <c r="Y369" s="4"/>
      <c r="Z369" s="4"/>
      <c r="AA369" s="77"/>
      <c r="AB369" s="4"/>
      <c r="AC369" s="4"/>
      <c r="AD369" s="4"/>
      <c r="AE369" s="4"/>
      <c r="AF369" s="4"/>
      <c r="AG369" s="4"/>
      <c r="AH369" s="4"/>
    </row>
    <row r="370" spans="1:34">
      <c r="A370" s="4"/>
      <c r="B370" s="4"/>
      <c r="C370" s="64"/>
      <c r="D370" s="65"/>
      <c r="E370" s="4"/>
      <c r="F370" s="4"/>
      <c r="G370" s="65"/>
      <c r="H370" s="4"/>
      <c r="I370" s="4"/>
      <c r="J370" s="4"/>
      <c r="K370" s="4"/>
      <c r="L370" s="4"/>
      <c r="M370" s="4"/>
      <c r="N370" s="4"/>
      <c r="O370" s="4"/>
      <c r="P370" s="4"/>
      <c r="Q370" s="77"/>
      <c r="R370" s="4"/>
      <c r="S370" s="4"/>
      <c r="T370" s="4"/>
      <c r="U370" s="77"/>
      <c r="V370" s="4"/>
      <c r="W370" s="4"/>
      <c r="X370" s="4"/>
      <c r="Y370" s="4"/>
      <c r="Z370" s="4"/>
      <c r="AA370" s="77"/>
      <c r="AB370" s="4"/>
      <c r="AC370" s="4"/>
      <c r="AD370" s="4"/>
      <c r="AE370" s="4"/>
      <c r="AF370" s="4"/>
      <c r="AG370" s="4"/>
      <c r="AH370" s="4"/>
    </row>
    <row r="371" spans="1:34">
      <c r="A371" s="4"/>
      <c r="B371" s="4"/>
      <c r="C371" s="64"/>
      <c r="D371" s="65"/>
      <c r="E371" s="4"/>
      <c r="F371" s="4"/>
      <c r="G371" s="65"/>
      <c r="H371" s="4"/>
      <c r="I371" s="4"/>
      <c r="J371" s="4"/>
      <c r="K371" s="4"/>
      <c r="L371" s="4"/>
      <c r="M371" s="4"/>
      <c r="N371" s="4"/>
      <c r="O371" s="4"/>
      <c r="P371" s="4"/>
      <c r="Q371" s="77"/>
      <c r="R371" s="4"/>
      <c r="S371" s="4"/>
      <c r="T371" s="4"/>
      <c r="U371" s="77"/>
      <c r="V371" s="4"/>
      <c r="W371" s="4"/>
      <c r="X371" s="4"/>
      <c r="Y371" s="4"/>
      <c r="Z371" s="4"/>
      <c r="AA371" s="77"/>
      <c r="AB371" s="4"/>
      <c r="AC371" s="4"/>
      <c r="AD371" s="4"/>
      <c r="AE371" s="4"/>
      <c r="AF371" s="4"/>
      <c r="AG371" s="4"/>
      <c r="AH371" s="4"/>
    </row>
    <row r="372" spans="1:34">
      <c r="A372" s="4"/>
      <c r="B372" s="4"/>
      <c r="C372" s="64"/>
      <c r="D372" s="65"/>
      <c r="E372" s="4"/>
      <c r="F372" s="4"/>
      <c r="G372" s="65"/>
      <c r="H372" s="4"/>
      <c r="I372" s="4"/>
      <c r="J372" s="4"/>
      <c r="K372" s="4"/>
      <c r="L372" s="4"/>
      <c r="M372" s="4"/>
      <c r="N372" s="4"/>
      <c r="O372" s="4"/>
      <c r="P372" s="4"/>
      <c r="Q372" s="77"/>
      <c r="R372" s="4"/>
      <c r="S372" s="4"/>
      <c r="T372" s="4"/>
      <c r="U372" s="77"/>
      <c r="V372" s="4"/>
      <c r="W372" s="4"/>
      <c r="X372" s="4"/>
      <c r="Y372" s="4"/>
      <c r="Z372" s="4"/>
      <c r="AA372" s="77"/>
      <c r="AB372" s="4"/>
      <c r="AC372" s="4"/>
      <c r="AD372" s="4"/>
      <c r="AE372" s="4"/>
      <c r="AF372" s="4"/>
      <c r="AG372" s="4"/>
      <c r="AH372" s="4"/>
    </row>
    <row r="373" spans="1:34">
      <c r="A373" s="4"/>
      <c r="B373" s="4"/>
      <c r="C373" s="64"/>
      <c r="D373" s="65"/>
      <c r="E373" s="4"/>
      <c r="F373" s="4"/>
      <c r="G373" s="65"/>
      <c r="H373" s="4"/>
      <c r="I373" s="4"/>
      <c r="J373" s="4"/>
      <c r="K373" s="4"/>
      <c r="L373" s="4"/>
      <c r="M373" s="4"/>
      <c r="N373" s="4"/>
      <c r="O373" s="4"/>
      <c r="P373" s="4"/>
      <c r="Q373" s="77"/>
      <c r="R373" s="4"/>
      <c r="S373" s="4"/>
      <c r="T373" s="4"/>
      <c r="U373" s="77"/>
      <c r="V373" s="4"/>
      <c r="W373" s="4"/>
      <c r="X373" s="4"/>
      <c r="Y373" s="4"/>
      <c r="Z373" s="4"/>
      <c r="AA373" s="77"/>
      <c r="AB373" s="4"/>
      <c r="AC373" s="4"/>
      <c r="AD373" s="4"/>
      <c r="AE373" s="4"/>
      <c r="AF373" s="4"/>
      <c r="AG373" s="4"/>
      <c r="AH373" s="4"/>
    </row>
    <row r="374" spans="1:34">
      <c r="A374" s="4"/>
      <c r="B374" s="4"/>
      <c r="C374" s="64"/>
      <c r="D374" s="65"/>
      <c r="E374" s="4"/>
      <c r="F374" s="4"/>
      <c r="G374" s="65"/>
      <c r="H374" s="4"/>
      <c r="I374" s="4"/>
      <c r="J374" s="4"/>
      <c r="K374" s="4"/>
      <c r="L374" s="4"/>
      <c r="M374" s="4"/>
      <c r="N374" s="4"/>
      <c r="O374" s="4"/>
      <c r="P374" s="4"/>
      <c r="Q374" s="77"/>
      <c r="R374" s="4"/>
      <c r="S374" s="4"/>
      <c r="T374" s="4"/>
      <c r="U374" s="77"/>
      <c r="V374" s="4"/>
      <c r="W374" s="4"/>
      <c r="X374" s="4"/>
      <c r="Y374" s="4"/>
      <c r="Z374" s="4"/>
      <c r="AA374" s="77"/>
      <c r="AB374" s="4"/>
      <c r="AC374" s="4"/>
      <c r="AD374" s="4"/>
      <c r="AE374" s="4"/>
      <c r="AF374" s="4"/>
      <c r="AG374" s="4"/>
      <c r="AH374" s="4"/>
    </row>
    <row r="375" spans="1:34">
      <c r="A375" s="4"/>
      <c r="B375" s="4"/>
      <c r="C375" s="64"/>
      <c r="D375" s="65"/>
      <c r="E375" s="4"/>
      <c r="F375" s="4"/>
      <c r="G375" s="65"/>
      <c r="H375" s="4"/>
      <c r="I375" s="4"/>
      <c r="J375" s="4"/>
      <c r="K375" s="4"/>
      <c r="L375" s="4"/>
      <c r="M375" s="4"/>
      <c r="N375" s="4"/>
      <c r="O375" s="4"/>
      <c r="P375" s="4"/>
      <c r="Q375" s="77"/>
      <c r="R375" s="4"/>
      <c r="S375" s="4"/>
      <c r="T375" s="4"/>
      <c r="U375" s="77"/>
      <c r="V375" s="4"/>
      <c r="W375" s="4"/>
      <c r="X375" s="4"/>
      <c r="Y375" s="4"/>
      <c r="Z375" s="4"/>
      <c r="AA375" s="77"/>
      <c r="AB375" s="4"/>
      <c r="AC375" s="4"/>
      <c r="AD375" s="4"/>
      <c r="AE375" s="4"/>
      <c r="AF375" s="4"/>
      <c r="AG375" s="4"/>
      <c r="AH375" s="4"/>
    </row>
    <row r="376" spans="1:34">
      <c r="A376" s="4"/>
      <c r="B376" s="4"/>
      <c r="C376" s="64"/>
      <c r="D376" s="65"/>
      <c r="E376" s="4"/>
      <c r="F376" s="4"/>
      <c r="G376" s="65"/>
      <c r="H376" s="4"/>
      <c r="I376" s="4"/>
      <c r="J376" s="4"/>
      <c r="K376" s="4"/>
      <c r="L376" s="4"/>
      <c r="M376" s="4"/>
      <c r="N376" s="4"/>
      <c r="O376" s="4"/>
      <c r="P376" s="4"/>
      <c r="Q376" s="77"/>
      <c r="R376" s="4"/>
      <c r="S376" s="4"/>
      <c r="T376" s="4"/>
      <c r="U376" s="77"/>
      <c r="V376" s="4"/>
      <c r="W376" s="4"/>
      <c r="X376" s="4"/>
      <c r="Y376" s="4"/>
      <c r="Z376" s="4"/>
      <c r="AA376" s="77"/>
      <c r="AB376" s="4"/>
      <c r="AC376" s="4"/>
      <c r="AD376" s="4"/>
      <c r="AE376" s="4"/>
      <c r="AF376" s="4"/>
      <c r="AG376" s="4"/>
      <c r="AH376" s="4"/>
    </row>
    <row r="377" spans="1:34">
      <c r="A377" s="4"/>
      <c r="B377" s="4"/>
      <c r="C377" s="64"/>
      <c r="D377" s="65"/>
      <c r="E377" s="4"/>
      <c r="F377" s="4"/>
      <c r="G377" s="65"/>
      <c r="H377" s="4"/>
      <c r="I377" s="4"/>
      <c r="J377" s="4"/>
      <c r="K377" s="4"/>
      <c r="L377" s="4"/>
      <c r="M377" s="4"/>
      <c r="N377" s="4"/>
      <c r="O377" s="4"/>
      <c r="P377" s="4"/>
      <c r="Q377" s="77"/>
      <c r="R377" s="4"/>
      <c r="S377" s="4"/>
      <c r="T377" s="4"/>
      <c r="U377" s="77"/>
      <c r="V377" s="4"/>
      <c r="W377" s="4"/>
      <c r="X377" s="4"/>
      <c r="Y377" s="4"/>
      <c r="Z377" s="4"/>
      <c r="AA377" s="77"/>
      <c r="AB377" s="4"/>
      <c r="AC377" s="4"/>
      <c r="AD377" s="4"/>
      <c r="AE377" s="4"/>
      <c r="AF377" s="4"/>
      <c r="AG377" s="4"/>
      <c r="AH377" s="4"/>
    </row>
    <row r="378" spans="1:34">
      <c r="A378" s="4"/>
      <c r="B378" s="4"/>
      <c r="C378" s="64"/>
      <c r="D378" s="65"/>
      <c r="E378" s="4"/>
      <c r="F378" s="4"/>
      <c r="G378" s="65"/>
      <c r="H378" s="4"/>
      <c r="I378" s="4"/>
      <c r="J378" s="4"/>
      <c r="K378" s="4"/>
      <c r="L378" s="4"/>
      <c r="M378" s="4"/>
      <c r="N378" s="4"/>
      <c r="O378" s="4"/>
      <c r="P378" s="4"/>
      <c r="Q378" s="77"/>
      <c r="R378" s="4"/>
      <c r="S378" s="4"/>
      <c r="T378" s="4"/>
      <c r="U378" s="77"/>
      <c r="V378" s="4"/>
      <c r="W378" s="4"/>
      <c r="X378" s="4"/>
      <c r="Y378" s="4"/>
      <c r="Z378" s="4"/>
      <c r="AA378" s="77"/>
      <c r="AB378" s="4"/>
      <c r="AC378" s="4"/>
      <c r="AD378" s="4"/>
      <c r="AE378" s="4"/>
      <c r="AF378" s="4"/>
      <c r="AG378" s="4"/>
      <c r="AH378" s="4"/>
    </row>
    <row r="379" spans="1:34">
      <c r="A379" s="4"/>
      <c r="B379" s="4"/>
      <c r="C379" s="64"/>
      <c r="D379" s="65"/>
      <c r="E379" s="4"/>
      <c r="F379" s="4"/>
      <c r="G379" s="65"/>
      <c r="H379" s="4"/>
      <c r="I379" s="4"/>
      <c r="J379" s="4"/>
      <c r="K379" s="4"/>
      <c r="L379" s="4"/>
      <c r="M379" s="4"/>
      <c r="N379" s="4"/>
      <c r="O379" s="4"/>
      <c r="P379" s="4"/>
      <c r="Q379" s="77"/>
      <c r="R379" s="4"/>
      <c r="S379" s="4"/>
      <c r="T379" s="4"/>
      <c r="U379" s="77"/>
      <c r="V379" s="4"/>
      <c r="W379" s="4"/>
      <c r="X379" s="4"/>
      <c r="Y379" s="4"/>
      <c r="Z379" s="4"/>
      <c r="AA379" s="77"/>
      <c r="AB379" s="4"/>
      <c r="AC379" s="4"/>
      <c r="AD379" s="4"/>
      <c r="AE379" s="4"/>
      <c r="AF379" s="4"/>
      <c r="AG379" s="4"/>
      <c r="AH379" s="4"/>
    </row>
    <row r="380" spans="1:34">
      <c r="A380" s="4"/>
      <c r="B380" s="4"/>
      <c r="C380" s="64"/>
      <c r="D380" s="65"/>
      <c r="E380" s="4"/>
      <c r="F380" s="4"/>
      <c r="G380" s="65"/>
      <c r="H380" s="4"/>
      <c r="I380" s="4"/>
      <c r="J380" s="4"/>
      <c r="K380" s="4"/>
      <c r="L380" s="4"/>
      <c r="M380" s="4"/>
      <c r="N380" s="4"/>
      <c r="O380" s="4"/>
      <c r="P380" s="4"/>
      <c r="Q380" s="77"/>
      <c r="R380" s="4"/>
      <c r="S380" s="4"/>
      <c r="T380" s="4"/>
      <c r="U380" s="77"/>
      <c r="V380" s="4"/>
      <c r="W380" s="4"/>
      <c r="X380" s="4"/>
      <c r="Y380" s="4"/>
      <c r="Z380" s="4"/>
      <c r="AA380" s="77"/>
      <c r="AB380" s="4"/>
      <c r="AC380" s="4"/>
      <c r="AD380" s="4"/>
      <c r="AE380" s="4"/>
      <c r="AF380" s="4"/>
      <c r="AG380" s="4"/>
      <c r="AH380" s="4"/>
    </row>
    <row r="381" spans="1:34">
      <c r="A381" s="4"/>
      <c r="B381" s="4"/>
      <c r="C381" s="64"/>
      <c r="D381" s="65"/>
      <c r="E381" s="4"/>
      <c r="F381" s="4"/>
      <c r="G381" s="65"/>
      <c r="H381" s="4"/>
      <c r="I381" s="4"/>
      <c r="J381" s="4"/>
      <c r="K381" s="4"/>
      <c r="L381" s="4"/>
      <c r="M381" s="4"/>
      <c r="N381" s="4"/>
      <c r="O381" s="4"/>
      <c r="P381" s="4"/>
      <c r="Q381" s="77"/>
      <c r="R381" s="4"/>
      <c r="S381" s="4"/>
      <c r="T381" s="4"/>
      <c r="U381" s="77"/>
      <c r="V381" s="4"/>
      <c r="W381" s="4"/>
      <c r="X381" s="4"/>
      <c r="Y381" s="4"/>
      <c r="Z381" s="4"/>
      <c r="AA381" s="77"/>
      <c r="AB381" s="4"/>
      <c r="AC381" s="4"/>
      <c r="AD381" s="4"/>
      <c r="AE381" s="4"/>
      <c r="AF381" s="4"/>
      <c r="AG381" s="4"/>
      <c r="AH381" s="4"/>
    </row>
    <row r="382" spans="1:34">
      <c r="A382" s="4"/>
      <c r="B382" s="4"/>
      <c r="C382" s="64"/>
      <c r="D382" s="65"/>
      <c r="E382" s="4"/>
      <c r="F382" s="4"/>
      <c r="G382" s="65"/>
      <c r="H382" s="4"/>
      <c r="I382" s="4"/>
      <c r="J382" s="4"/>
      <c r="K382" s="4"/>
      <c r="L382" s="4"/>
      <c r="M382" s="4"/>
      <c r="N382" s="4"/>
      <c r="O382" s="4"/>
      <c r="P382" s="4"/>
      <c r="Q382" s="77"/>
      <c r="R382" s="4"/>
      <c r="S382" s="4"/>
      <c r="T382" s="4"/>
      <c r="U382" s="77"/>
      <c r="V382" s="4"/>
      <c r="W382" s="4"/>
      <c r="X382" s="4"/>
      <c r="Y382" s="4"/>
      <c r="Z382" s="4"/>
      <c r="AA382" s="77"/>
      <c r="AB382" s="4"/>
      <c r="AC382" s="4"/>
      <c r="AD382" s="4"/>
      <c r="AE382" s="4"/>
      <c r="AF382" s="4"/>
      <c r="AG382" s="4"/>
      <c r="AH382" s="4"/>
    </row>
    <row r="383" spans="1:34">
      <c r="A383" s="4"/>
      <c r="B383" s="4"/>
      <c r="C383" s="64"/>
      <c r="D383" s="65"/>
      <c r="E383" s="4"/>
      <c r="F383" s="4"/>
      <c r="G383" s="65"/>
      <c r="H383" s="4"/>
      <c r="I383" s="4"/>
      <c r="J383" s="4"/>
      <c r="K383" s="4"/>
      <c r="L383" s="4"/>
      <c r="M383" s="4"/>
      <c r="N383" s="4"/>
      <c r="O383" s="4"/>
      <c r="P383" s="4"/>
      <c r="Q383" s="77"/>
      <c r="R383" s="4"/>
      <c r="S383" s="4"/>
      <c r="T383" s="4"/>
      <c r="U383" s="77"/>
      <c r="V383" s="4"/>
      <c r="W383" s="4"/>
      <c r="X383" s="4"/>
      <c r="Y383" s="4"/>
      <c r="Z383" s="4"/>
      <c r="AA383" s="77"/>
      <c r="AB383" s="4"/>
      <c r="AC383" s="4"/>
      <c r="AD383" s="4"/>
      <c r="AE383" s="4"/>
      <c r="AF383" s="4"/>
      <c r="AG383" s="4"/>
      <c r="AH383" s="4"/>
    </row>
    <row r="384" spans="1:34">
      <c r="A384" s="4"/>
      <c r="B384" s="4"/>
      <c r="C384" s="64"/>
      <c r="D384" s="65"/>
      <c r="E384" s="4"/>
      <c r="F384" s="4"/>
      <c r="G384" s="65"/>
      <c r="H384" s="4"/>
      <c r="I384" s="4"/>
      <c r="J384" s="4"/>
      <c r="K384" s="4"/>
      <c r="L384" s="4"/>
      <c r="M384" s="4"/>
      <c r="N384" s="4"/>
      <c r="O384" s="4"/>
      <c r="P384" s="4"/>
      <c r="Q384" s="77"/>
      <c r="R384" s="4"/>
      <c r="S384" s="4"/>
      <c r="T384" s="4"/>
      <c r="U384" s="77"/>
      <c r="V384" s="4"/>
      <c r="W384" s="4"/>
      <c r="X384" s="4"/>
      <c r="Y384" s="4"/>
      <c r="Z384" s="4"/>
      <c r="AA384" s="77"/>
      <c r="AB384" s="4"/>
      <c r="AC384" s="4"/>
      <c r="AD384" s="4"/>
      <c r="AE384" s="4"/>
      <c r="AF384" s="4"/>
      <c r="AG384" s="4"/>
      <c r="AH384" s="4"/>
    </row>
    <row r="385" spans="1:34">
      <c r="A385" s="4"/>
      <c r="B385" s="4"/>
      <c r="C385" s="64"/>
      <c r="D385" s="65"/>
      <c r="E385" s="4"/>
      <c r="F385" s="4"/>
      <c r="G385" s="65"/>
      <c r="H385" s="4"/>
      <c r="I385" s="4"/>
      <c r="J385" s="4"/>
      <c r="K385" s="4"/>
      <c r="L385" s="4"/>
      <c r="M385" s="4"/>
      <c r="N385" s="4"/>
      <c r="O385" s="4"/>
      <c r="P385" s="4"/>
      <c r="Q385" s="77"/>
      <c r="R385" s="4"/>
      <c r="S385" s="4"/>
      <c r="T385" s="4"/>
      <c r="U385" s="77"/>
      <c r="V385" s="4"/>
      <c r="W385" s="4"/>
      <c r="X385" s="4"/>
      <c r="Y385" s="4"/>
      <c r="Z385" s="4"/>
      <c r="AA385" s="77"/>
      <c r="AB385" s="4"/>
      <c r="AC385" s="4"/>
      <c r="AD385" s="4"/>
      <c r="AE385" s="4"/>
      <c r="AF385" s="4"/>
      <c r="AG385" s="4"/>
      <c r="AH385" s="4"/>
    </row>
    <row r="386" spans="1:34">
      <c r="A386" s="4"/>
      <c r="B386" s="4"/>
      <c r="C386" s="64"/>
      <c r="D386" s="65"/>
      <c r="E386" s="4"/>
      <c r="F386" s="4"/>
      <c r="G386" s="65"/>
      <c r="H386" s="4"/>
      <c r="I386" s="4"/>
      <c r="J386" s="4"/>
      <c r="K386" s="4"/>
      <c r="L386" s="4"/>
      <c r="M386" s="4"/>
      <c r="N386" s="4"/>
      <c r="O386" s="4"/>
      <c r="P386" s="4"/>
      <c r="Q386" s="77"/>
      <c r="R386" s="4"/>
      <c r="S386" s="4"/>
      <c r="T386" s="4"/>
      <c r="U386" s="77"/>
      <c r="V386" s="4"/>
      <c r="W386" s="4"/>
      <c r="X386" s="4"/>
      <c r="Y386" s="4"/>
      <c r="Z386" s="4"/>
      <c r="AA386" s="77"/>
      <c r="AB386" s="4"/>
      <c r="AC386" s="4"/>
      <c r="AD386" s="4"/>
      <c r="AE386" s="4"/>
      <c r="AF386" s="4"/>
      <c r="AG386" s="4"/>
      <c r="AH386" s="4"/>
    </row>
    <row r="387" spans="1:34">
      <c r="A387" s="4"/>
      <c r="B387" s="4"/>
      <c r="C387" s="64"/>
      <c r="D387" s="65"/>
      <c r="E387" s="4"/>
      <c r="F387" s="4"/>
      <c r="G387" s="65"/>
      <c r="H387" s="4"/>
      <c r="I387" s="4"/>
      <c r="J387" s="4"/>
      <c r="K387" s="4"/>
      <c r="L387" s="4"/>
      <c r="M387" s="4"/>
      <c r="N387" s="4"/>
      <c r="O387" s="4"/>
      <c r="P387" s="4"/>
      <c r="Q387" s="77"/>
      <c r="R387" s="4"/>
      <c r="S387" s="4"/>
      <c r="T387" s="4"/>
      <c r="U387" s="77"/>
      <c r="V387" s="4"/>
      <c r="W387" s="4"/>
      <c r="X387" s="4"/>
      <c r="Y387" s="4"/>
      <c r="Z387" s="4"/>
      <c r="AA387" s="77"/>
      <c r="AB387" s="4"/>
      <c r="AC387" s="4"/>
      <c r="AD387" s="4"/>
      <c r="AE387" s="4"/>
      <c r="AF387" s="4"/>
      <c r="AG387" s="4"/>
      <c r="AH387" s="4"/>
    </row>
    <row r="388" spans="1:34">
      <c r="A388" s="4"/>
      <c r="B388" s="4"/>
      <c r="C388" s="64"/>
      <c r="D388" s="65"/>
      <c r="E388" s="4"/>
      <c r="F388" s="4"/>
      <c r="G388" s="65"/>
      <c r="H388" s="4"/>
      <c r="I388" s="4"/>
      <c r="J388" s="4"/>
      <c r="K388" s="4"/>
      <c r="L388" s="4"/>
      <c r="M388" s="4"/>
      <c r="N388" s="4"/>
      <c r="O388" s="4"/>
      <c r="P388" s="4"/>
      <c r="Q388" s="77"/>
      <c r="R388" s="4"/>
      <c r="S388" s="4"/>
      <c r="T388" s="4"/>
      <c r="U388" s="77"/>
      <c r="V388" s="4"/>
      <c r="W388" s="4"/>
      <c r="X388" s="4"/>
      <c r="Y388" s="4"/>
      <c r="Z388" s="4"/>
      <c r="AA388" s="77"/>
      <c r="AB388" s="4"/>
      <c r="AC388" s="4"/>
      <c r="AD388" s="4"/>
      <c r="AE388" s="4"/>
      <c r="AF388" s="4"/>
      <c r="AG388" s="4"/>
      <c r="AH388" s="4"/>
    </row>
    <row r="389" spans="1:34">
      <c r="A389" s="4"/>
      <c r="B389" s="4"/>
      <c r="C389" s="64"/>
      <c r="D389" s="65"/>
      <c r="E389" s="4"/>
      <c r="F389" s="4"/>
      <c r="G389" s="65"/>
      <c r="H389" s="4"/>
      <c r="I389" s="4"/>
      <c r="J389" s="4"/>
      <c r="K389" s="4"/>
      <c r="L389" s="4"/>
      <c r="M389" s="4"/>
      <c r="N389" s="4"/>
      <c r="O389" s="4"/>
      <c r="P389" s="4"/>
      <c r="Q389" s="77"/>
      <c r="R389" s="4"/>
      <c r="S389" s="4"/>
      <c r="T389" s="4"/>
      <c r="U389" s="77"/>
      <c r="V389" s="4"/>
      <c r="W389" s="4"/>
      <c r="X389" s="4"/>
      <c r="Y389" s="4"/>
      <c r="Z389" s="4"/>
      <c r="AA389" s="77"/>
      <c r="AB389" s="4"/>
      <c r="AC389" s="4"/>
      <c r="AD389" s="4"/>
      <c r="AE389" s="4"/>
      <c r="AF389" s="4"/>
      <c r="AG389" s="4"/>
      <c r="AH389" s="4"/>
    </row>
    <row r="390" spans="1:34">
      <c r="A390" s="4"/>
      <c r="B390" s="4"/>
      <c r="C390" s="64"/>
      <c r="D390" s="65"/>
      <c r="E390" s="4"/>
      <c r="F390" s="4"/>
      <c r="G390" s="65"/>
      <c r="H390" s="4"/>
      <c r="I390" s="4"/>
      <c r="J390" s="4"/>
      <c r="K390" s="4"/>
      <c r="L390" s="4"/>
      <c r="M390" s="4"/>
      <c r="N390" s="4"/>
      <c r="O390" s="4"/>
      <c r="P390" s="4"/>
      <c r="Q390" s="77"/>
      <c r="R390" s="4"/>
      <c r="S390" s="4"/>
      <c r="T390" s="4"/>
      <c r="U390" s="77"/>
      <c r="V390" s="4"/>
      <c r="W390" s="4"/>
      <c r="X390" s="4"/>
      <c r="Y390" s="4"/>
      <c r="Z390" s="4"/>
      <c r="AA390" s="77"/>
      <c r="AB390" s="4"/>
      <c r="AC390" s="4"/>
      <c r="AD390" s="4"/>
      <c r="AE390" s="4"/>
      <c r="AF390" s="4"/>
      <c r="AG390" s="4"/>
      <c r="AH390" s="4"/>
    </row>
    <row r="391" spans="1:34">
      <c r="A391" s="4"/>
      <c r="B391" s="4"/>
      <c r="C391" s="64"/>
      <c r="D391" s="65"/>
      <c r="E391" s="4"/>
      <c r="F391" s="4"/>
      <c r="G391" s="65"/>
      <c r="H391" s="4"/>
      <c r="I391" s="4"/>
      <c r="J391" s="4"/>
      <c r="K391" s="4"/>
      <c r="L391" s="4"/>
      <c r="M391" s="4"/>
      <c r="N391" s="4"/>
      <c r="O391" s="4"/>
      <c r="P391" s="4"/>
      <c r="Q391" s="77"/>
      <c r="R391" s="4"/>
      <c r="S391" s="4"/>
      <c r="T391" s="4"/>
      <c r="U391" s="77"/>
      <c r="V391" s="4"/>
      <c r="W391" s="4"/>
      <c r="X391" s="4"/>
      <c r="Y391" s="4"/>
      <c r="Z391" s="4"/>
      <c r="AA391" s="77"/>
      <c r="AB391" s="4"/>
      <c r="AC391" s="4"/>
      <c r="AD391" s="4"/>
      <c r="AE391" s="4"/>
      <c r="AF391" s="4"/>
      <c r="AG391" s="4"/>
      <c r="AH391" s="4"/>
    </row>
    <row r="392" spans="1:34">
      <c r="A392" s="4"/>
      <c r="B392" s="4"/>
      <c r="C392" s="64"/>
      <c r="D392" s="65"/>
      <c r="E392" s="4"/>
      <c r="F392" s="4"/>
      <c r="G392" s="65"/>
      <c r="H392" s="4"/>
      <c r="I392" s="4"/>
      <c r="J392" s="4"/>
      <c r="K392" s="4"/>
      <c r="L392" s="4"/>
      <c r="M392" s="4"/>
      <c r="N392" s="4"/>
      <c r="O392" s="4"/>
      <c r="P392" s="4"/>
      <c r="Q392" s="77"/>
      <c r="R392" s="4"/>
      <c r="S392" s="4"/>
      <c r="T392" s="4"/>
      <c r="U392" s="77"/>
      <c r="V392" s="4"/>
      <c r="W392" s="4"/>
      <c r="X392" s="4"/>
      <c r="Y392" s="4"/>
      <c r="Z392" s="4"/>
      <c r="AA392" s="77"/>
      <c r="AB392" s="4"/>
      <c r="AC392" s="4"/>
      <c r="AD392" s="4"/>
      <c r="AE392" s="4"/>
      <c r="AF392" s="4"/>
      <c r="AG392" s="4"/>
      <c r="AH392" s="4"/>
    </row>
    <row r="393" spans="1:34">
      <c r="A393" s="4"/>
      <c r="B393" s="4"/>
      <c r="C393" s="64"/>
      <c r="D393" s="65"/>
      <c r="E393" s="4"/>
      <c r="F393" s="4"/>
      <c r="G393" s="65"/>
      <c r="H393" s="4"/>
      <c r="I393" s="4"/>
      <c r="J393" s="4"/>
      <c r="K393" s="4"/>
      <c r="L393" s="4"/>
      <c r="M393" s="4"/>
      <c r="N393" s="4"/>
      <c r="O393" s="4"/>
      <c r="P393" s="4"/>
      <c r="Q393" s="77"/>
      <c r="R393" s="4"/>
      <c r="S393" s="4"/>
      <c r="T393" s="4"/>
      <c r="U393" s="77"/>
      <c r="V393" s="4"/>
      <c r="W393" s="4"/>
      <c r="X393" s="4"/>
      <c r="Y393" s="4"/>
      <c r="Z393" s="4"/>
      <c r="AA393" s="77"/>
      <c r="AB393" s="4"/>
      <c r="AC393" s="4"/>
      <c r="AD393" s="4"/>
      <c r="AE393" s="4"/>
      <c r="AF393" s="4"/>
      <c r="AG393" s="4"/>
      <c r="AH393" s="4"/>
    </row>
    <row r="394" spans="1:34">
      <c r="A394" s="4"/>
      <c r="B394" s="4"/>
      <c r="C394" s="64"/>
      <c r="D394" s="65"/>
      <c r="E394" s="4"/>
      <c r="F394" s="4"/>
      <c r="G394" s="65"/>
      <c r="H394" s="4"/>
      <c r="I394" s="4"/>
      <c r="J394" s="4"/>
      <c r="K394" s="4"/>
      <c r="L394" s="4"/>
      <c r="M394" s="4"/>
      <c r="N394" s="4"/>
      <c r="O394" s="4"/>
      <c r="P394" s="4"/>
      <c r="Q394" s="77"/>
      <c r="R394" s="4"/>
      <c r="S394" s="4"/>
      <c r="T394" s="4"/>
      <c r="U394" s="77"/>
      <c r="V394" s="4"/>
      <c r="W394" s="4"/>
      <c r="X394" s="4"/>
      <c r="Y394" s="4"/>
      <c r="Z394" s="4"/>
      <c r="AA394" s="77"/>
      <c r="AB394" s="4"/>
      <c r="AC394" s="4"/>
      <c r="AD394" s="4"/>
      <c r="AE394" s="4"/>
      <c r="AF394" s="4"/>
      <c r="AG394" s="4"/>
      <c r="AH394" s="4"/>
    </row>
    <row r="395" spans="1:34">
      <c r="A395" s="4"/>
      <c r="B395" s="4"/>
      <c r="C395" s="64"/>
      <c r="D395" s="65"/>
      <c r="E395" s="4"/>
      <c r="F395" s="4"/>
      <c r="G395" s="65"/>
      <c r="H395" s="4"/>
      <c r="I395" s="4"/>
      <c r="J395" s="4"/>
      <c r="K395" s="4"/>
      <c r="L395" s="4"/>
      <c r="M395" s="4"/>
      <c r="N395" s="4"/>
      <c r="O395" s="4"/>
      <c r="P395" s="4"/>
      <c r="Q395" s="77"/>
      <c r="R395" s="4"/>
      <c r="S395" s="4"/>
      <c r="T395" s="4"/>
      <c r="U395" s="77"/>
      <c r="V395" s="4"/>
      <c r="W395" s="4"/>
      <c r="X395" s="4"/>
      <c r="Y395" s="4"/>
      <c r="Z395" s="4"/>
      <c r="AA395" s="77"/>
      <c r="AB395" s="4"/>
      <c r="AC395" s="4"/>
      <c r="AD395" s="4"/>
      <c r="AE395" s="4"/>
      <c r="AF395" s="4"/>
      <c r="AG395" s="4"/>
      <c r="AH395" s="4"/>
    </row>
    <row r="396" spans="1:34">
      <c r="A396" s="4"/>
      <c r="B396" s="4"/>
      <c r="C396" s="64"/>
      <c r="D396" s="65"/>
      <c r="E396" s="4"/>
      <c r="F396" s="4"/>
      <c r="G396" s="65"/>
      <c r="H396" s="4"/>
      <c r="I396" s="4"/>
      <c r="J396" s="4"/>
      <c r="K396" s="4"/>
      <c r="L396" s="4"/>
      <c r="M396" s="4"/>
      <c r="N396" s="4"/>
      <c r="O396" s="4"/>
      <c r="P396" s="4"/>
      <c r="Q396" s="77"/>
      <c r="R396" s="4"/>
      <c r="S396" s="4"/>
      <c r="T396" s="4"/>
      <c r="U396" s="77"/>
      <c r="V396" s="4"/>
      <c r="W396" s="4"/>
      <c r="X396" s="4"/>
      <c r="Y396" s="4"/>
      <c r="Z396" s="4"/>
      <c r="AA396" s="77"/>
      <c r="AB396" s="4"/>
      <c r="AC396" s="4"/>
      <c r="AD396" s="4"/>
      <c r="AE396" s="4"/>
      <c r="AF396" s="4"/>
      <c r="AG396" s="4"/>
      <c r="AH396" s="4"/>
    </row>
    <row r="397" spans="1:34">
      <c r="A397" s="4"/>
      <c r="B397" s="4"/>
      <c r="C397" s="64"/>
      <c r="D397" s="65"/>
      <c r="E397" s="4"/>
      <c r="F397" s="4"/>
      <c r="G397" s="65"/>
      <c r="H397" s="4"/>
      <c r="I397" s="4"/>
      <c r="J397" s="4"/>
      <c r="K397" s="4"/>
      <c r="L397" s="4"/>
      <c r="M397" s="4"/>
      <c r="N397" s="4"/>
      <c r="O397" s="4"/>
      <c r="P397" s="4"/>
      <c r="Q397" s="77"/>
      <c r="R397" s="4"/>
      <c r="S397" s="4"/>
      <c r="T397" s="4"/>
      <c r="U397" s="77"/>
      <c r="V397" s="4"/>
      <c r="W397" s="4"/>
      <c r="X397" s="4"/>
      <c r="Y397" s="4"/>
      <c r="Z397" s="4"/>
      <c r="AA397" s="77"/>
      <c r="AB397" s="4"/>
      <c r="AC397" s="4"/>
      <c r="AD397" s="4"/>
      <c r="AE397" s="4"/>
      <c r="AF397" s="4"/>
      <c r="AG397" s="4"/>
      <c r="AH397" s="4"/>
    </row>
    <row r="398" spans="1:34">
      <c r="A398" s="4"/>
      <c r="B398" s="4"/>
      <c r="C398" s="64"/>
      <c r="D398" s="65"/>
      <c r="E398" s="4"/>
      <c r="F398" s="4"/>
      <c r="G398" s="65"/>
      <c r="H398" s="4"/>
      <c r="I398" s="4"/>
      <c r="J398" s="4"/>
      <c r="K398" s="4"/>
      <c r="L398" s="4"/>
      <c r="M398" s="4"/>
      <c r="N398" s="4"/>
      <c r="O398" s="4"/>
      <c r="P398" s="4"/>
      <c r="Q398" s="77"/>
      <c r="R398" s="4"/>
      <c r="S398" s="4"/>
      <c r="T398" s="4"/>
      <c r="U398" s="77"/>
      <c r="V398" s="4"/>
      <c r="W398" s="4"/>
      <c r="X398" s="4"/>
      <c r="Y398" s="4"/>
      <c r="Z398" s="4"/>
      <c r="AA398" s="77"/>
      <c r="AB398" s="4"/>
      <c r="AC398" s="4"/>
      <c r="AD398" s="4"/>
      <c r="AE398" s="4"/>
      <c r="AF398" s="4"/>
      <c r="AG398" s="4"/>
      <c r="AH398" s="4"/>
    </row>
    <row r="399" spans="1:34">
      <c r="A399" s="4"/>
      <c r="B399" s="4"/>
      <c r="C399" s="64"/>
      <c r="D399" s="65"/>
      <c r="E399" s="4"/>
      <c r="F399" s="4"/>
      <c r="G399" s="65"/>
      <c r="H399" s="4"/>
      <c r="I399" s="4"/>
      <c r="J399" s="4"/>
      <c r="K399" s="4"/>
      <c r="L399" s="4"/>
      <c r="M399" s="4"/>
      <c r="N399" s="4"/>
      <c r="O399" s="4"/>
      <c r="P399" s="4"/>
      <c r="Q399" s="77"/>
      <c r="R399" s="4"/>
      <c r="S399" s="4"/>
      <c r="T399" s="4"/>
      <c r="U399" s="77"/>
      <c r="V399" s="4"/>
      <c r="W399" s="4"/>
      <c r="X399" s="4"/>
      <c r="Y399" s="4"/>
      <c r="Z399" s="4"/>
      <c r="AA399" s="77"/>
      <c r="AB399" s="4"/>
      <c r="AC399" s="4"/>
      <c r="AD399" s="4"/>
      <c r="AE399" s="4"/>
      <c r="AF399" s="4"/>
      <c r="AG399" s="4"/>
      <c r="AH399" s="4"/>
    </row>
    <row r="400" spans="1:34">
      <c r="A400" s="4"/>
      <c r="B400" s="4"/>
      <c r="C400" s="64"/>
      <c r="D400" s="65"/>
      <c r="E400" s="4"/>
      <c r="F400" s="4"/>
      <c r="G400" s="65"/>
      <c r="H400" s="4"/>
      <c r="I400" s="4"/>
      <c r="J400" s="4"/>
      <c r="K400" s="4"/>
      <c r="L400" s="4"/>
      <c r="M400" s="4"/>
      <c r="N400" s="4"/>
      <c r="O400" s="4"/>
      <c r="P400" s="4"/>
      <c r="Q400" s="77"/>
      <c r="R400" s="4"/>
      <c r="S400" s="4"/>
      <c r="T400" s="4"/>
      <c r="U400" s="77"/>
      <c r="V400" s="4"/>
      <c r="W400" s="4"/>
      <c r="X400" s="4"/>
      <c r="Y400" s="4"/>
      <c r="Z400" s="4"/>
      <c r="AA400" s="77"/>
      <c r="AB400" s="4"/>
      <c r="AC400" s="4"/>
      <c r="AD400" s="4"/>
      <c r="AE400" s="4"/>
      <c r="AF400" s="4"/>
      <c r="AG400" s="4"/>
      <c r="AH400" s="4"/>
    </row>
    <row r="401" spans="1:34">
      <c r="A401" s="4"/>
      <c r="B401" s="4"/>
      <c r="C401" s="64"/>
      <c r="D401" s="65"/>
      <c r="E401" s="4"/>
      <c r="F401" s="4"/>
      <c r="G401" s="65"/>
      <c r="H401" s="4"/>
      <c r="I401" s="4"/>
      <c r="J401" s="4"/>
      <c r="K401" s="4"/>
      <c r="L401" s="4"/>
      <c r="M401" s="4"/>
      <c r="N401" s="4"/>
      <c r="O401" s="4"/>
      <c r="P401" s="4"/>
      <c r="Q401" s="77"/>
      <c r="R401" s="4"/>
      <c r="S401" s="4"/>
      <c r="T401" s="4"/>
      <c r="U401" s="77"/>
      <c r="V401" s="4"/>
      <c r="W401" s="4"/>
      <c r="X401" s="4"/>
      <c r="Y401" s="4"/>
      <c r="Z401" s="4"/>
      <c r="AA401" s="77"/>
      <c r="AB401" s="4"/>
      <c r="AC401" s="4"/>
      <c r="AD401" s="4"/>
      <c r="AE401" s="4"/>
      <c r="AF401" s="4"/>
      <c r="AG401" s="4"/>
      <c r="AH401" s="4"/>
    </row>
    <row r="402" spans="1:34">
      <c r="A402" s="4"/>
      <c r="B402" s="4"/>
      <c r="C402" s="64"/>
      <c r="D402" s="65"/>
      <c r="E402" s="4"/>
      <c r="F402" s="4"/>
      <c r="G402" s="65"/>
      <c r="H402" s="4"/>
      <c r="I402" s="4"/>
      <c r="J402" s="4"/>
      <c r="K402" s="4"/>
      <c r="L402" s="4"/>
      <c r="M402" s="4"/>
      <c r="N402" s="4"/>
      <c r="O402" s="4"/>
      <c r="P402" s="4"/>
      <c r="Q402" s="77"/>
      <c r="R402" s="4"/>
      <c r="S402" s="4"/>
      <c r="T402" s="4"/>
      <c r="U402" s="77"/>
      <c r="V402" s="4"/>
      <c r="W402" s="4"/>
      <c r="X402" s="4"/>
      <c r="Y402" s="4"/>
      <c r="Z402" s="4"/>
      <c r="AA402" s="77"/>
      <c r="AB402" s="4"/>
      <c r="AC402" s="4"/>
      <c r="AD402" s="4"/>
      <c r="AE402" s="4"/>
      <c r="AF402" s="4"/>
      <c r="AG402" s="4"/>
      <c r="AH402" s="4"/>
    </row>
    <row r="403" spans="1:34">
      <c r="A403" s="4"/>
      <c r="B403" s="4"/>
      <c r="C403" s="64"/>
      <c r="D403" s="65"/>
      <c r="E403" s="4"/>
      <c r="F403" s="4"/>
      <c r="G403" s="65"/>
      <c r="H403" s="4"/>
      <c r="I403" s="4"/>
      <c r="J403" s="4"/>
      <c r="K403" s="4"/>
      <c r="L403" s="4"/>
      <c r="M403" s="4"/>
      <c r="N403" s="4"/>
      <c r="O403" s="4"/>
      <c r="P403" s="4"/>
      <c r="Q403" s="77"/>
      <c r="R403" s="4"/>
      <c r="S403" s="4"/>
      <c r="T403" s="4"/>
      <c r="U403" s="77"/>
      <c r="V403" s="4"/>
      <c r="W403" s="4"/>
      <c r="X403" s="4"/>
      <c r="Y403" s="4"/>
      <c r="Z403" s="4"/>
      <c r="AA403" s="77"/>
      <c r="AB403" s="4"/>
      <c r="AC403" s="4"/>
      <c r="AD403" s="4"/>
      <c r="AE403" s="4"/>
      <c r="AF403" s="4"/>
      <c r="AG403" s="4"/>
      <c r="AH403" s="4"/>
    </row>
    <row r="404" spans="1:34">
      <c r="A404" s="4"/>
      <c r="B404" s="4"/>
      <c r="C404" s="64"/>
      <c r="D404" s="65"/>
      <c r="E404" s="4"/>
      <c r="F404" s="4"/>
      <c r="G404" s="65"/>
      <c r="H404" s="4"/>
      <c r="I404" s="4"/>
      <c r="J404" s="4"/>
      <c r="K404" s="4"/>
      <c r="L404" s="4"/>
      <c r="M404" s="4"/>
      <c r="N404" s="4"/>
      <c r="O404" s="4"/>
      <c r="P404" s="4"/>
      <c r="Q404" s="77"/>
      <c r="R404" s="4"/>
      <c r="S404" s="4"/>
      <c r="T404" s="4"/>
      <c r="U404" s="77"/>
      <c r="V404" s="4"/>
      <c r="W404" s="4"/>
      <c r="X404" s="4"/>
      <c r="Y404" s="4"/>
      <c r="Z404" s="4"/>
      <c r="AA404" s="77"/>
      <c r="AB404" s="4"/>
      <c r="AC404" s="4"/>
      <c r="AD404" s="4"/>
      <c r="AE404" s="4"/>
      <c r="AF404" s="4"/>
      <c r="AG404" s="4"/>
      <c r="AH404" s="4"/>
    </row>
    <row r="405" spans="1:34">
      <c r="A405" s="4"/>
      <c r="B405" s="4"/>
      <c r="C405" s="64"/>
      <c r="D405" s="65"/>
      <c r="E405" s="4"/>
      <c r="F405" s="4"/>
      <c r="G405" s="65"/>
      <c r="H405" s="4"/>
      <c r="I405" s="4"/>
      <c r="J405" s="4"/>
      <c r="K405" s="4"/>
      <c r="L405" s="4"/>
      <c r="M405" s="4"/>
      <c r="N405" s="4"/>
      <c r="O405" s="4"/>
      <c r="P405" s="4"/>
      <c r="Q405" s="77"/>
      <c r="R405" s="4"/>
      <c r="S405" s="4"/>
      <c r="T405" s="4"/>
      <c r="U405" s="77"/>
      <c r="V405" s="4"/>
      <c r="W405" s="4"/>
      <c r="X405" s="4"/>
      <c r="Y405" s="4"/>
      <c r="Z405" s="4"/>
      <c r="AA405" s="77"/>
      <c r="AB405" s="4"/>
      <c r="AC405" s="4"/>
      <c r="AD405" s="4"/>
      <c r="AE405" s="4"/>
      <c r="AF405" s="4"/>
      <c r="AG405" s="4"/>
      <c r="AH405" s="4"/>
    </row>
    <row r="406" spans="1:34">
      <c r="A406" s="4"/>
      <c r="B406" s="4"/>
      <c r="C406" s="64"/>
      <c r="D406" s="65"/>
      <c r="E406" s="4"/>
      <c r="F406" s="4"/>
      <c r="G406" s="65"/>
      <c r="H406" s="4"/>
      <c r="I406" s="4"/>
      <c r="J406" s="4"/>
      <c r="K406" s="4"/>
      <c r="L406" s="4"/>
      <c r="M406" s="4"/>
      <c r="N406" s="4"/>
      <c r="O406" s="4"/>
      <c r="P406" s="4"/>
      <c r="Q406" s="77"/>
      <c r="R406" s="4"/>
      <c r="S406" s="4"/>
      <c r="T406" s="4"/>
      <c r="U406" s="77"/>
      <c r="V406" s="4"/>
      <c r="W406" s="4"/>
      <c r="X406" s="4"/>
      <c r="Y406" s="4"/>
      <c r="Z406" s="4"/>
      <c r="AA406" s="77"/>
      <c r="AB406" s="4"/>
      <c r="AC406" s="4"/>
      <c r="AD406" s="4"/>
      <c r="AE406" s="4"/>
      <c r="AF406" s="4"/>
      <c r="AG406" s="4"/>
      <c r="AH406" s="4"/>
    </row>
    <row r="407" spans="1:34">
      <c r="A407" s="4"/>
      <c r="B407" s="4"/>
      <c r="C407" s="64"/>
      <c r="D407" s="65"/>
      <c r="E407" s="4"/>
      <c r="F407" s="4"/>
      <c r="G407" s="65"/>
      <c r="H407" s="4"/>
      <c r="I407" s="4"/>
      <c r="J407" s="4"/>
      <c r="K407" s="4"/>
      <c r="L407" s="4"/>
      <c r="M407" s="4"/>
      <c r="N407" s="4"/>
      <c r="O407" s="4"/>
      <c r="P407" s="4"/>
      <c r="Q407" s="77"/>
      <c r="R407" s="4"/>
      <c r="S407" s="4"/>
      <c r="T407" s="4"/>
      <c r="U407" s="77"/>
      <c r="V407" s="4"/>
      <c r="W407" s="4"/>
      <c r="X407" s="4"/>
      <c r="Y407" s="4"/>
      <c r="Z407" s="4"/>
      <c r="AA407" s="77"/>
      <c r="AB407" s="4"/>
      <c r="AC407" s="4"/>
      <c r="AD407" s="4"/>
      <c r="AE407" s="4"/>
      <c r="AF407" s="4"/>
      <c r="AG407" s="4"/>
      <c r="AH407" s="4"/>
    </row>
    <row r="408" spans="1:34">
      <c r="A408" s="4"/>
      <c r="B408" s="4"/>
      <c r="C408" s="64"/>
      <c r="D408" s="65"/>
      <c r="E408" s="4"/>
      <c r="F408" s="4"/>
      <c r="G408" s="65"/>
      <c r="H408" s="4"/>
      <c r="I408" s="4"/>
      <c r="J408" s="4"/>
      <c r="K408" s="4"/>
      <c r="L408" s="4"/>
      <c r="M408" s="4"/>
      <c r="N408" s="4"/>
      <c r="O408" s="4"/>
      <c r="P408" s="4"/>
      <c r="Q408" s="77"/>
      <c r="R408" s="4"/>
      <c r="S408" s="4"/>
      <c r="T408" s="4"/>
      <c r="U408" s="77"/>
      <c r="V408" s="4"/>
      <c r="W408" s="4"/>
      <c r="X408" s="4"/>
      <c r="Y408" s="4"/>
      <c r="Z408" s="4"/>
      <c r="AA408" s="77"/>
      <c r="AB408" s="4"/>
      <c r="AC408" s="4"/>
      <c r="AD408" s="4"/>
      <c r="AE408" s="4"/>
      <c r="AF408" s="4"/>
      <c r="AG408" s="4"/>
      <c r="AH408" s="4"/>
    </row>
    <row r="409" spans="1:34">
      <c r="A409" s="4"/>
      <c r="B409" s="4"/>
      <c r="C409" s="64"/>
      <c r="D409" s="65"/>
      <c r="E409" s="4"/>
      <c r="F409" s="4"/>
      <c r="G409" s="65"/>
      <c r="H409" s="4"/>
      <c r="I409" s="4"/>
      <c r="J409" s="4"/>
      <c r="K409" s="4"/>
      <c r="L409" s="4"/>
      <c r="M409" s="4"/>
      <c r="N409" s="4"/>
      <c r="O409" s="4"/>
      <c r="P409" s="4"/>
      <c r="Q409" s="77"/>
      <c r="R409" s="4"/>
      <c r="S409" s="4"/>
      <c r="T409" s="4"/>
      <c r="U409" s="77"/>
      <c r="V409" s="4"/>
      <c r="W409" s="4"/>
      <c r="X409" s="4"/>
      <c r="Y409" s="4"/>
      <c r="Z409" s="4"/>
      <c r="AA409" s="77"/>
      <c r="AB409" s="4"/>
      <c r="AC409" s="4"/>
      <c r="AD409" s="4"/>
      <c r="AE409" s="4"/>
      <c r="AF409" s="4"/>
      <c r="AG409" s="4"/>
      <c r="AH409" s="4"/>
    </row>
    <row r="410" spans="1:34">
      <c r="A410" s="4"/>
      <c r="B410" s="4"/>
      <c r="C410" s="64"/>
      <c r="D410" s="65"/>
      <c r="E410" s="4"/>
      <c r="F410" s="4"/>
      <c r="G410" s="65"/>
      <c r="H410" s="4"/>
      <c r="I410" s="4"/>
      <c r="J410" s="4"/>
      <c r="K410" s="4"/>
      <c r="L410" s="4"/>
      <c r="M410" s="4"/>
      <c r="N410" s="4"/>
      <c r="O410" s="4"/>
      <c r="P410" s="4"/>
      <c r="Q410" s="77"/>
      <c r="R410" s="4"/>
      <c r="S410" s="4"/>
      <c r="T410" s="4"/>
      <c r="U410" s="77"/>
      <c r="V410" s="4"/>
      <c r="W410" s="4"/>
      <c r="X410" s="4"/>
      <c r="Y410" s="4"/>
      <c r="Z410" s="4"/>
      <c r="AA410" s="77"/>
      <c r="AB410" s="4"/>
      <c r="AC410" s="4"/>
      <c r="AD410" s="4"/>
      <c r="AE410" s="4"/>
      <c r="AF410" s="4"/>
      <c r="AG410" s="4"/>
      <c r="AH410" s="4"/>
    </row>
    <row r="411" spans="1:34">
      <c r="A411" s="4"/>
      <c r="B411" s="4"/>
      <c r="C411" s="64"/>
      <c r="D411" s="65"/>
      <c r="E411" s="4"/>
      <c r="F411" s="4"/>
      <c r="G411" s="65"/>
      <c r="H411" s="4"/>
      <c r="I411" s="4"/>
      <c r="J411" s="4"/>
      <c r="K411" s="4"/>
      <c r="L411" s="4"/>
      <c r="M411" s="4"/>
      <c r="N411" s="4"/>
      <c r="O411" s="4"/>
      <c r="P411" s="4"/>
      <c r="Q411" s="77"/>
      <c r="R411" s="4"/>
      <c r="S411" s="4"/>
      <c r="T411" s="4"/>
      <c r="U411" s="77"/>
      <c r="V411" s="4"/>
      <c r="W411" s="4"/>
      <c r="X411" s="4"/>
      <c r="Y411" s="4"/>
      <c r="Z411" s="4"/>
      <c r="AA411" s="77"/>
      <c r="AB411" s="4"/>
      <c r="AC411" s="4"/>
      <c r="AD411" s="4"/>
      <c r="AE411" s="4"/>
      <c r="AF411" s="4"/>
      <c r="AG411" s="4"/>
      <c r="AH411" s="4"/>
    </row>
    <row r="412" spans="1:34">
      <c r="A412" s="4"/>
      <c r="B412" s="4"/>
      <c r="C412" s="64"/>
      <c r="D412" s="65"/>
      <c r="E412" s="4"/>
      <c r="F412" s="4"/>
      <c r="G412" s="65"/>
      <c r="H412" s="4"/>
      <c r="I412" s="4"/>
      <c r="J412" s="4"/>
      <c r="K412" s="4"/>
      <c r="L412" s="4"/>
      <c r="M412" s="4"/>
      <c r="N412" s="4"/>
      <c r="O412" s="4"/>
      <c r="P412" s="4"/>
      <c r="Q412" s="77"/>
      <c r="R412" s="4"/>
      <c r="S412" s="4"/>
      <c r="T412" s="4"/>
      <c r="U412" s="77"/>
      <c r="V412" s="4"/>
      <c r="W412" s="4"/>
      <c r="X412" s="4"/>
      <c r="Y412" s="4"/>
      <c r="Z412" s="4"/>
      <c r="AA412" s="77"/>
      <c r="AB412" s="4"/>
      <c r="AC412" s="4"/>
      <c r="AD412" s="4"/>
      <c r="AE412" s="4"/>
      <c r="AF412" s="4"/>
      <c r="AG412" s="4"/>
      <c r="AH412" s="4"/>
    </row>
    <row r="413" spans="1:34">
      <c r="A413" s="4"/>
      <c r="B413" s="4"/>
      <c r="C413" s="64"/>
      <c r="D413" s="65"/>
      <c r="E413" s="4"/>
      <c r="F413" s="4"/>
      <c r="G413" s="65"/>
      <c r="H413" s="4"/>
      <c r="I413" s="4"/>
      <c r="J413" s="4"/>
      <c r="K413" s="4"/>
      <c r="L413" s="4"/>
      <c r="M413" s="4"/>
      <c r="N413" s="4"/>
      <c r="O413" s="4"/>
      <c r="P413" s="4"/>
      <c r="Q413" s="77"/>
      <c r="R413" s="4"/>
      <c r="S413" s="4"/>
      <c r="T413" s="4"/>
      <c r="U413" s="77"/>
      <c r="V413" s="4"/>
      <c r="W413" s="4"/>
      <c r="X413" s="4"/>
      <c r="Y413" s="4"/>
      <c r="Z413" s="4"/>
      <c r="AA413" s="77"/>
      <c r="AB413" s="4"/>
      <c r="AC413" s="4"/>
      <c r="AD413" s="4"/>
      <c r="AE413" s="4"/>
      <c r="AF413" s="4"/>
      <c r="AG413" s="4"/>
      <c r="AH413" s="4"/>
    </row>
    <row r="414" spans="1:34">
      <c r="A414" s="4"/>
      <c r="B414" s="4"/>
      <c r="C414" s="64"/>
      <c r="D414" s="65"/>
      <c r="E414" s="4"/>
      <c r="F414" s="4"/>
      <c r="G414" s="65"/>
      <c r="H414" s="4"/>
      <c r="I414" s="4"/>
      <c r="J414" s="4"/>
      <c r="K414" s="4"/>
      <c r="L414" s="4"/>
      <c r="M414" s="4"/>
      <c r="N414" s="4"/>
      <c r="O414" s="4"/>
      <c r="P414" s="4"/>
      <c r="Q414" s="77"/>
      <c r="R414" s="4"/>
      <c r="S414" s="4"/>
      <c r="T414" s="4"/>
      <c r="U414" s="77"/>
      <c r="V414" s="4"/>
      <c r="W414" s="4"/>
      <c r="X414" s="4"/>
      <c r="Y414" s="4"/>
      <c r="Z414" s="4"/>
      <c r="AA414" s="77"/>
      <c r="AB414" s="4"/>
      <c r="AC414" s="4"/>
      <c r="AD414" s="4"/>
      <c r="AE414" s="4"/>
      <c r="AF414" s="4"/>
      <c r="AG414" s="4"/>
      <c r="AH414" s="4"/>
    </row>
    <row r="415" spans="1:34">
      <c r="A415" s="4"/>
      <c r="B415" s="4"/>
      <c r="C415" s="64"/>
      <c r="D415" s="65"/>
      <c r="E415" s="4"/>
      <c r="F415" s="4"/>
      <c r="G415" s="65"/>
      <c r="H415" s="4"/>
      <c r="I415" s="4"/>
      <c r="J415" s="4"/>
      <c r="K415" s="4"/>
      <c r="L415" s="4"/>
      <c r="M415" s="4"/>
      <c r="N415" s="4"/>
      <c r="O415" s="4"/>
      <c r="P415" s="4"/>
      <c r="Q415" s="77"/>
      <c r="R415" s="4"/>
      <c r="S415" s="4"/>
      <c r="T415" s="4"/>
      <c r="U415" s="77"/>
      <c r="V415" s="4"/>
      <c r="W415" s="4"/>
      <c r="X415" s="4"/>
      <c r="Y415" s="4"/>
      <c r="Z415" s="4"/>
      <c r="AA415" s="77"/>
      <c r="AB415" s="4"/>
      <c r="AC415" s="4"/>
      <c r="AD415" s="4"/>
      <c r="AE415" s="4"/>
      <c r="AF415" s="4"/>
      <c r="AG415" s="4"/>
      <c r="AH415" s="4"/>
    </row>
    <row r="416" spans="1:34">
      <c r="A416" s="4"/>
      <c r="B416" s="4"/>
      <c r="C416" s="64"/>
      <c r="D416" s="65"/>
      <c r="E416" s="4"/>
      <c r="F416" s="4"/>
      <c r="G416" s="65"/>
      <c r="H416" s="4"/>
      <c r="I416" s="4"/>
      <c r="J416" s="4"/>
      <c r="K416" s="4"/>
      <c r="L416" s="4"/>
      <c r="M416" s="4"/>
      <c r="N416" s="4"/>
      <c r="O416" s="4"/>
      <c r="P416" s="4"/>
      <c r="Q416" s="77"/>
      <c r="R416" s="4"/>
      <c r="S416" s="4"/>
      <c r="T416" s="4"/>
      <c r="U416" s="77"/>
      <c r="V416" s="4"/>
      <c r="W416" s="4"/>
      <c r="X416" s="4"/>
      <c r="Y416" s="4"/>
      <c r="Z416" s="4"/>
      <c r="AA416" s="77"/>
      <c r="AB416" s="4"/>
      <c r="AC416" s="4"/>
      <c r="AD416" s="4"/>
      <c r="AE416" s="4"/>
      <c r="AF416" s="4"/>
      <c r="AG416" s="4"/>
      <c r="AH416" s="4"/>
    </row>
    <row r="417" spans="1:34">
      <c r="A417" s="4"/>
      <c r="B417" s="4"/>
      <c r="C417" s="64"/>
      <c r="D417" s="65"/>
      <c r="E417" s="4"/>
      <c r="F417" s="4"/>
      <c r="G417" s="65"/>
      <c r="H417" s="4"/>
      <c r="I417" s="4"/>
      <c r="J417" s="4"/>
      <c r="K417" s="4"/>
      <c r="L417" s="4"/>
      <c r="M417" s="4"/>
      <c r="N417" s="4"/>
      <c r="O417" s="4"/>
      <c r="P417" s="4"/>
      <c r="Q417" s="77"/>
      <c r="R417" s="4"/>
      <c r="S417" s="4"/>
      <c r="T417" s="4"/>
      <c r="U417" s="77"/>
      <c r="V417" s="4"/>
      <c r="W417" s="4"/>
      <c r="X417" s="4"/>
      <c r="Y417" s="4"/>
      <c r="Z417" s="4"/>
      <c r="AA417" s="77"/>
      <c r="AB417" s="4"/>
      <c r="AC417" s="4"/>
      <c r="AD417" s="4"/>
      <c r="AE417" s="4"/>
      <c r="AF417" s="4"/>
      <c r="AG417" s="4"/>
      <c r="AH417" s="4"/>
    </row>
    <row r="418" spans="1:34">
      <c r="A418" s="4"/>
      <c r="B418" s="4"/>
      <c r="C418" s="64"/>
      <c r="D418" s="65"/>
      <c r="E418" s="4"/>
      <c r="F418" s="4"/>
      <c r="G418" s="65"/>
      <c r="H418" s="4"/>
      <c r="I418" s="4"/>
      <c r="J418" s="4"/>
      <c r="K418" s="4"/>
      <c r="L418" s="4"/>
      <c r="M418" s="4"/>
      <c r="N418" s="4"/>
      <c r="O418" s="4"/>
      <c r="P418" s="4"/>
      <c r="Q418" s="77"/>
      <c r="R418" s="4"/>
      <c r="S418" s="4"/>
      <c r="T418" s="4"/>
      <c r="U418" s="77"/>
      <c r="V418" s="4"/>
      <c r="W418" s="4"/>
      <c r="X418" s="4"/>
      <c r="Y418" s="4"/>
      <c r="Z418" s="4"/>
      <c r="AA418" s="77"/>
      <c r="AB418" s="4"/>
      <c r="AC418" s="4"/>
      <c r="AD418" s="4"/>
      <c r="AE418" s="4"/>
      <c r="AF418" s="4"/>
      <c r="AG418" s="4"/>
      <c r="AH418" s="4"/>
    </row>
    <row r="419" spans="1:34">
      <c r="A419" s="4"/>
      <c r="B419" s="4"/>
      <c r="C419" s="64"/>
      <c r="D419" s="65"/>
      <c r="E419" s="4"/>
      <c r="F419" s="4"/>
      <c r="G419" s="65"/>
      <c r="H419" s="4"/>
      <c r="I419" s="4"/>
      <c r="J419" s="4"/>
      <c r="K419" s="4"/>
      <c r="L419" s="4"/>
      <c r="M419" s="4"/>
      <c r="N419" s="4"/>
      <c r="O419" s="4"/>
      <c r="P419" s="4"/>
      <c r="Q419" s="77"/>
      <c r="R419" s="4"/>
      <c r="S419" s="4"/>
      <c r="T419" s="4"/>
      <c r="U419" s="77"/>
      <c r="V419" s="4"/>
      <c r="W419" s="4"/>
      <c r="X419" s="4"/>
      <c r="Y419" s="4"/>
      <c r="Z419" s="4"/>
      <c r="AA419" s="77"/>
      <c r="AB419" s="4"/>
      <c r="AC419" s="4"/>
      <c r="AD419" s="4"/>
      <c r="AE419" s="4"/>
      <c r="AF419" s="4"/>
      <c r="AG419" s="4"/>
      <c r="AH419" s="4"/>
    </row>
    <row r="420" spans="1:34">
      <c r="A420" s="4"/>
      <c r="B420" s="4"/>
      <c r="C420" s="64"/>
      <c r="D420" s="65"/>
      <c r="E420" s="4"/>
      <c r="F420" s="4"/>
      <c r="G420" s="65"/>
      <c r="H420" s="4"/>
      <c r="I420" s="4"/>
      <c r="J420" s="4"/>
      <c r="K420" s="4"/>
      <c r="L420" s="4"/>
      <c r="M420" s="4"/>
      <c r="N420" s="4"/>
      <c r="O420" s="4"/>
      <c r="P420" s="4"/>
      <c r="Q420" s="77"/>
      <c r="R420" s="4"/>
      <c r="S420" s="4"/>
      <c r="T420" s="4"/>
      <c r="U420" s="77"/>
      <c r="V420" s="4"/>
      <c r="W420" s="4"/>
      <c r="X420" s="4"/>
      <c r="Y420" s="4"/>
      <c r="Z420" s="4"/>
      <c r="AA420" s="77"/>
      <c r="AB420" s="4"/>
      <c r="AC420" s="4"/>
      <c r="AD420" s="4"/>
      <c r="AE420" s="4"/>
      <c r="AF420" s="4"/>
      <c r="AG420" s="4"/>
      <c r="AH420" s="4"/>
    </row>
    <row r="421" spans="1:34">
      <c r="A421" s="4"/>
      <c r="B421" s="4"/>
      <c r="C421" s="64"/>
      <c r="D421" s="65"/>
      <c r="E421" s="4"/>
      <c r="F421" s="4"/>
      <c r="G421" s="65"/>
      <c r="H421" s="4"/>
      <c r="I421" s="4"/>
      <c r="J421" s="4"/>
      <c r="K421" s="4"/>
      <c r="L421" s="4"/>
      <c r="M421" s="4"/>
      <c r="N421" s="4"/>
      <c r="O421" s="4"/>
      <c r="P421" s="4"/>
      <c r="Q421" s="77"/>
      <c r="R421" s="4"/>
      <c r="S421" s="4"/>
      <c r="T421" s="4"/>
      <c r="U421" s="77"/>
      <c r="V421" s="4"/>
      <c r="W421" s="4"/>
      <c r="X421" s="4"/>
      <c r="Y421" s="4"/>
      <c r="Z421" s="4"/>
      <c r="AA421" s="77"/>
      <c r="AB421" s="4"/>
      <c r="AC421" s="4"/>
      <c r="AD421" s="4"/>
      <c r="AE421" s="4"/>
      <c r="AF421" s="4"/>
      <c r="AG421" s="4"/>
      <c r="AH421" s="4"/>
    </row>
    <row r="422" spans="1:34">
      <c r="A422" s="4"/>
      <c r="B422" s="4"/>
      <c r="C422" s="64"/>
      <c r="D422" s="65"/>
      <c r="E422" s="4"/>
      <c r="F422" s="4"/>
      <c r="G422" s="65"/>
      <c r="H422" s="4"/>
      <c r="I422" s="4"/>
      <c r="J422" s="4"/>
      <c r="K422" s="4"/>
      <c r="L422" s="4"/>
      <c r="M422" s="4"/>
      <c r="N422" s="4"/>
      <c r="O422" s="4"/>
      <c r="P422" s="4"/>
      <c r="Q422" s="77"/>
      <c r="R422" s="4"/>
      <c r="S422" s="4"/>
      <c r="T422" s="4"/>
      <c r="U422" s="77"/>
      <c r="V422" s="4"/>
      <c r="W422" s="4"/>
      <c r="X422" s="4"/>
      <c r="Y422" s="4"/>
      <c r="Z422" s="4"/>
      <c r="AA422" s="77"/>
      <c r="AB422" s="4"/>
      <c r="AC422" s="4"/>
      <c r="AD422" s="4"/>
      <c r="AE422" s="4"/>
      <c r="AF422" s="4"/>
      <c r="AG422" s="4"/>
      <c r="AH422" s="4"/>
    </row>
    <row r="423" spans="1:34">
      <c r="A423" s="4"/>
      <c r="B423" s="4"/>
      <c r="C423" s="64"/>
      <c r="D423" s="65"/>
      <c r="E423" s="4"/>
      <c r="F423" s="4"/>
      <c r="G423" s="65"/>
      <c r="H423" s="4"/>
      <c r="I423" s="4"/>
      <c r="J423" s="4"/>
      <c r="K423" s="4"/>
      <c r="L423" s="4"/>
      <c r="M423" s="4"/>
      <c r="N423" s="4"/>
      <c r="O423" s="4"/>
      <c r="P423" s="4"/>
      <c r="Q423" s="77"/>
      <c r="R423" s="4"/>
      <c r="S423" s="4"/>
      <c r="T423" s="4"/>
      <c r="U423" s="77"/>
      <c r="V423" s="4"/>
      <c r="W423" s="4"/>
      <c r="X423" s="4"/>
      <c r="Y423" s="4"/>
      <c r="Z423" s="4"/>
      <c r="AA423" s="77"/>
      <c r="AB423" s="4"/>
      <c r="AC423" s="4"/>
      <c r="AD423" s="4"/>
      <c r="AE423" s="4"/>
      <c r="AF423" s="4"/>
      <c r="AG423" s="4"/>
      <c r="AH423" s="4"/>
    </row>
    <row r="424" spans="1:34">
      <c r="A424" s="4"/>
      <c r="B424" s="4"/>
      <c r="C424" s="64"/>
      <c r="D424" s="65"/>
      <c r="E424" s="4"/>
      <c r="F424" s="4"/>
      <c r="G424" s="65"/>
      <c r="H424" s="4"/>
      <c r="I424" s="4"/>
      <c r="J424" s="4"/>
      <c r="K424" s="4"/>
      <c r="L424" s="4"/>
      <c r="M424" s="4"/>
      <c r="N424" s="4"/>
      <c r="O424" s="4"/>
      <c r="P424" s="4"/>
      <c r="Q424" s="77"/>
      <c r="R424" s="4"/>
      <c r="S424" s="4"/>
      <c r="T424" s="4"/>
      <c r="U424" s="77"/>
      <c r="V424" s="4"/>
      <c r="W424" s="4"/>
      <c r="X424" s="4"/>
      <c r="Y424" s="4"/>
      <c r="Z424" s="4"/>
      <c r="AA424" s="77"/>
      <c r="AB424" s="4"/>
      <c r="AC424" s="4"/>
      <c r="AD424" s="4"/>
      <c r="AE424" s="4"/>
      <c r="AF424" s="4"/>
      <c r="AG424" s="4"/>
      <c r="AH424" s="4"/>
    </row>
    <row r="425" spans="1:34">
      <c r="A425" s="4"/>
      <c r="B425" s="4"/>
      <c r="C425" s="64"/>
      <c r="D425" s="65"/>
      <c r="E425" s="4"/>
      <c r="F425" s="4"/>
      <c r="G425" s="65"/>
      <c r="H425" s="4"/>
      <c r="I425" s="4"/>
      <c r="J425" s="4"/>
      <c r="K425" s="4"/>
      <c r="L425" s="4"/>
      <c r="M425" s="4"/>
      <c r="N425" s="4"/>
      <c r="O425" s="4"/>
      <c r="P425" s="4"/>
      <c r="Q425" s="77"/>
      <c r="R425" s="4"/>
      <c r="S425" s="4"/>
      <c r="T425" s="4"/>
      <c r="U425" s="77"/>
      <c r="V425" s="4"/>
      <c r="W425" s="4"/>
      <c r="X425" s="4"/>
      <c r="Y425" s="4"/>
      <c r="Z425" s="4"/>
      <c r="AA425" s="77"/>
      <c r="AB425" s="4"/>
      <c r="AC425" s="4"/>
      <c r="AD425" s="4"/>
      <c r="AE425" s="4"/>
      <c r="AF425" s="4"/>
      <c r="AG425" s="4"/>
      <c r="AH425" s="4"/>
    </row>
    <row r="426" spans="1:34">
      <c r="A426" s="4"/>
      <c r="B426" s="4"/>
      <c r="C426" s="64"/>
      <c r="D426" s="65"/>
      <c r="E426" s="4"/>
      <c r="F426" s="4"/>
      <c r="G426" s="65"/>
      <c r="H426" s="4"/>
      <c r="I426" s="4"/>
      <c r="J426" s="4"/>
      <c r="K426" s="4"/>
      <c r="L426" s="4"/>
      <c r="M426" s="4"/>
      <c r="N426" s="4"/>
      <c r="O426" s="4"/>
      <c r="P426" s="4"/>
      <c r="Q426" s="77"/>
      <c r="R426" s="4"/>
      <c r="S426" s="4"/>
      <c r="T426" s="4"/>
      <c r="U426" s="77"/>
      <c r="V426" s="4"/>
      <c r="W426" s="4"/>
      <c r="X426" s="4"/>
      <c r="Y426" s="4"/>
      <c r="Z426" s="4"/>
      <c r="AA426" s="77"/>
      <c r="AB426" s="4"/>
      <c r="AC426" s="4"/>
      <c r="AD426" s="4"/>
      <c r="AE426" s="4"/>
      <c r="AF426" s="4"/>
      <c r="AG426" s="4"/>
      <c r="AH426" s="4"/>
    </row>
    <row r="427" spans="1:34">
      <c r="A427" s="4"/>
      <c r="B427" s="4"/>
      <c r="C427" s="64"/>
      <c r="D427" s="65"/>
      <c r="E427" s="4"/>
      <c r="F427" s="4"/>
      <c r="G427" s="65"/>
      <c r="H427" s="4"/>
      <c r="I427" s="4"/>
      <c r="J427" s="4"/>
      <c r="K427" s="4"/>
      <c r="L427" s="4"/>
      <c r="M427" s="4"/>
      <c r="N427" s="4"/>
      <c r="O427" s="4"/>
      <c r="P427" s="4"/>
      <c r="Q427" s="77"/>
      <c r="R427" s="4"/>
      <c r="S427" s="4"/>
      <c r="T427" s="4"/>
      <c r="U427" s="77"/>
      <c r="V427" s="4"/>
      <c r="W427" s="4"/>
      <c r="X427" s="4"/>
      <c r="Y427" s="4"/>
      <c r="Z427" s="4"/>
      <c r="AA427" s="77"/>
      <c r="AB427" s="4"/>
      <c r="AC427" s="4"/>
      <c r="AD427" s="4"/>
      <c r="AE427" s="4"/>
      <c r="AF427" s="4"/>
      <c r="AG427" s="4"/>
      <c r="AH427" s="4"/>
    </row>
    <row r="428" spans="1:34">
      <c r="A428" s="4"/>
      <c r="B428" s="4"/>
      <c r="C428" s="64"/>
      <c r="D428" s="65"/>
      <c r="E428" s="4"/>
      <c r="F428" s="4"/>
      <c r="G428" s="65"/>
      <c r="H428" s="4"/>
      <c r="I428" s="4"/>
      <c r="J428" s="4"/>
      <c r="K428" s="4"/>
      <c r="L428" s="4"/>
      <c r="M428" s="4"/>
      <c r="N428" s="4"/>
      <c r="O428" s="4"/>
      <c r="P428" s="4"/>
      <c r="Q428" s="77"/>
      <c r="R428" s="4"/>
      <c r="S428" s="4"/>
      <c r="T428" s="4"/>
      <c r="U428" s="77"/>
      <c r="V428" s="4"/>
      <c r="W428" s="4"/>
      <c r="X428" s="4"/>
      <c r="Y428" s="4"/>
      <c r="Z428" s="4"/>
      <c r="AA428" s="77"/>
      <c r="AB428" s="4"/>
      <c r="AC428" s="4"/>
      <c r="AD428" s="4"/>
      <c r="AE428" s="4"/>
      <c r="AF428" s="4"/>
      <c r="AG428" s="4"/>
      <c r="AH428" s="4"/>
    </row>
    <row r="429" spans="1:34">
      <c r="A429" s="4"/>
      <c r="B429" s="4"/>
      <c r="C429" s="64"/>
      <c r="D429" s="65"/>
      <c r="E429" s="4"/>
      <c r="F429" s="4"/>
      <c r="G429" s="65"/>
      <c r="H429" s="4"/>
      <c r="I429" s="4"/>
      <c r="J429" s="4"/>
      <c r="K429" s="4"/>
      <c r="L429" s="4"/>
      <c r="M429" s="4"/>
      <c r="N429" s="4"/>
      <c r="O429" s="4"/>
      <c r="P429" s="4"/>
      <c r="Q429" s="77"/>
      <c r="R429" s="4"/>
      <c r="S429" s="4"/>
      <c r="T429" s="4"/>
      <c r="U429" s="77"/>
      <c r="V429" s="4"/>
      <c r="W429" s="4"/>
      <c r="X429" s="4"/>
      <c r="Y429" s="4"/>
      <c r="Z429" s="4"/>
      <c r="AA429" s="77"/>
      <c r="AB429" s="4"/>
      <c r="AC429" s="4"/>
      <c r="AD429" s="4"/>
      <c r="AE429" s="4"/>
      <c r="AF429" s="4"/>
      <c r="AG429" s="4"/>
      <c r="AH429" s="4"/>
    </row>
    <row r="430" spans="1:34">
      <c r="A430" s="4"/>
      <c r="B430" s="4"/>
      <c r="C430" s="64"/>
      <c r="D430" s="65"/>
      <c r="E430" s="4"/>
      <c r="F430" s="4"/>
      <c r="G430" s="65"/>
      <c r="H430" s="4"/>
      <c r="I430" s="4"/>
      <c r="J430" s="4"/>
      <c r="K430" s="4"/>
      <c r="L430" s="4"/>
      <c r="M430" s="4"/>
      <c r="N430" s="4"/>
      <c r="O430" s="4"/>
      <c r="P430" s="4"/>
      <c r="Q430" s="77"/>
      <c r="R430" s="4"/>
      <c r="S430" s="4"/>
      <c r="T430" s="4"/>
      <c r="U430" s="77"/>
      <c r="V430" s="4"/>
      <c r="W430" s="4"/>
      <c r="X430" s="4"/>
      <c r="Y430" s="4"/>
      <c r="Z430" s="4"/>
      <c r="AA430" s="77"/>
      <c r="AB430" s="4"/>
      <c r="AC430" s="4"/>
      <c r="AD430" s="4"/>
      <c r="AE430" s="4"/>
      <c r="AF430" s="4"/>
      <c r="AG430" s="4"/>
      <c r="AH430" s="4"/>
    </row>
    <row r="431" spans="1:34">
      <c r="A431" s="4"/>
      <c r="B431" s="4"/>
      <c r="C431" s="64"/>
      <c r="D431" s="65"/>
      <c r="E431" s="4"/>
      <c r="F431" s="4"/>
      <c r="G431" s="65"/>
      <c r="H431" s="4"/>
      <c r="I431" s="4"/>
      <c r="J431" s="4"/>
      <c r="K431" s="4"/>
      <c r="L431" s="4"/>
      <c r="M431" s="4"/>
      <c r="N431" s="4"/>
      <c r="O431" s="4"/>
      <c r="P431" s="4"/>
      <c r="Q431" s="77"/>
      <c r="R431" s="4"/>
      <c r="S431" s="4"/>
      <c r="T431" s="4"/>
      <c r="U431" s="77"/>
      <c r="V431" s="4"/>
      <c r="W431" s="4"/>
      <c r="X431" s="4"/>
      <c r="Y431" s="4"/>
      <c r="Z431" s="4"/>
      <c r="AA431" s="77"/>
      <c r="AB431" s="4"/>
      <c r="AC431" s="4"/>
      <c r="AD431" s="4"/>
      <c r="AE431" s="4"/>
      <c r="AF431" s="4"/>
      <c r="AG431" s="4"/>
      <c r="AH431" s="4"/>
    </row>
    <row r="432" spans="1:34">
      <c r="A432" s="4"/>
      <c r="B432" s="4"/>
      <c r="C432" s="64"/>
      <c r="D432" s="65"/>
      <c r="E432" s="4"/>
      <c r="F432" s="4"/>
      <c r="G432" s="65"/>
      <c r="H432" s="4"/>
      <c r="I432" s="4"/>
      <c r="J432" s="4"/>
      <c r="K432" s="4"/>
      <c r="L432" s="4"/>
      <c r="M432" s="4"/>
      <c r="N432" s="4"/>
      <c r="O432" s="4"/>
      <c r="P432" s="4"/>
      <c r="Q432" s="77"/>
      <c r="R432" s="4"/>
      <c r="S432" s="4"/>
      <c r="T432" s="4"/>
      <c r="U432" s="77"/>
      <c r="V432" s="4"/>
      <c r="W432" s="4"/>
      <c r="X432" s="4"/>
      <c r="Y432" s="4"/>
      <c r="Z432" s="4"/>
      <c r="AA432" s="77"/>
      <c r="AB432" s="4"/>
      <c r="AC432" s="4"/>
      <c r="AD432" s="4"/>
      <c r="AE432" s="4"/>
      <c r="AF432" s="4"/>
      <c r="AG432" s="4"/>
      <c r="AH432" s="4"/>
    </row>
    <row r="433" spans="1:34">
      <c r="A433" s="4"/>
      <c r="B433" s="4"/>
      <c r="C433" s="64"/>
      <c r="D433" s="65"/>
      <c r="E433" s="4"/>
      <c r="F433" s="4"/>
      <c r="G433" s="65"/>
      <c r="H433" s="4"/>
      <c r="I433" s="4"/>
      <c r="J433" s="4"/>
      <c r="K433" s="4"/>
      <c r="L433" s="4"/>
      <c r="M433" s="4"/>
      <c r="N433" s="4"/>
      <c r="O433" s="4"/>
      <c r="P433" s="4"/>
      <c r="Q433" s="77"/>
      <c r="R433" s="4"/>
      <c r="S433" s="4"/>
      <c r="T433" s="4"/>
      <c r="U433" s="77"/>
      <c r="V433" s="4"/>
      <c r="W433" s="4"/>
      <c r="X433" s="4"/>
      <c r="Y433" s="4"/>
      <c r="Z433" s="4"/>
      <c r="AA433" s="77"/>
      <c r="AB433" s="4"/>
      <c r="AC433" s="4"/>
      <c r="AD433" s="4"/>
      <c r="AE433" s="4"/>
      <c r="AF433" s="4"/>
      <c r="AG433" s="4"/>
      <c r="AH433" s="4"/>
    </row>
    <row r="434" spans="1:34">
      <c r="A434" s="4"/>
      <c r="B434" s="4"/>
      <c r="C434" s="64"/>
      <c r="D434" s="65"/>
      <c r="E434" s="4"/>
      <c r="F434" s="4"/>
      <c r="G434" s="65"/>
      <c r="H434" s="4"/>
      <c r="I434" s="4"/>
      <c r="J434" s="4"/>
      <c r="K434" s="4"/>
      <c r="L434" s="4"/>
      <c r="M434" s="4"/>
      <c r="N434" s="4"/>
      <c r="O434" s="4"/>
      <c r="P434" s="4"/>
      <c r="Q434" s="77"/>
      <c r="R434" s="4"/>
      <c r="S434" s="4"/>
      <c r="T434" s="4"/>
      <c r="U434" s="77"/>
      <c r="V434" s="4"/>
      <c r="W434" s="4"/>
      <c r="X434" s="4"/>
      <c r="Y434" s="4"/>
      <c r="Z434" s="4"/>
      <c r="AA434" s="77"/>
      <c r="AB434" s="4"/>
      <c r="AC434" s="4"/>
      <c r="AD434" s="4"/>
      <c r="AE434" s="4"/>
      <c r="AF434" s="4"/>
      <c r="AG434" s="4"/>
      <c r="AH434" s="4"/>
    </row>
    <row r="435" spans="1:34">
      <c r="A435" s="4"/>
      <c r="B435" s="4"/>
      <c r="C435" s="64"/>
      <c r="D435" s="65"/>
      <c r="E435" s="4"/>
      <c r="F435" s="4"/>
      <c r="G435" s="65"/>
      <c r="H435" s="4"/>
      <c r="I435" s="4"/>
      <c r="J435" s="4"/>
      <c r="K435" s="4"/>
      <c r="L435" s="4"/>
      <c r="M435" s="4"/>
      <c r="N435" s="4"/>
      <c r="O435" s="4"/>
      <c r="P435" s="4"/>
      <c r="Q435" s="77"/>
      <c r="R435" s="4"/>
      <c r="S435" s="4"/>
      <c r="T435" s="4"/>
      <c r="U435" s="77"/>
      <c r="V435" s="4"/>
      <c r="W435" s="4"/>
      <c r="X435" s="4"/>
      <c r="Y435" s="4"/>
      <c r="Z435" s="4"/>
      <c r="AA435" s="77"/>
      <c r="AB435" s="4"/>
      <c r="AC435" s="4"/>
      <c r="AD435" s="4"/>
      <c r="AE435" s="4"/>
      <c r="AF435" s="4"/>
      <c r="AG435" s="4"/>
      <c r="AH435" s="4"/>
    </row>
    <row r="436" spans="1:34">
      <c r="A436" s="4"/>
      <c r="B436" s="4"/>
      <c r="C436" s="64"/>
      <c r="D436" s="65"/>
      <c r="E436" s="4"/>
      <c r="F436" s="4"/>
      <c r="G436" s="65"/>
      <c r="H436" s="4"/>
      <c r="I436" s="4"/>
      <c r="J436" s="4"/>
      <c r="K436" s="4"/>
      <c r="L436" s="4"/>
      <c r="M436" s="4"/>
      <c r="N436" s="4"/>
      <c r="O436" s="4"/>
      <c r="P436" s="4"/>
      <c r="Q436" s="77"/>
      <c r="R436" s="4"/>
      <c r="S436" s="4"/>
      <c r="T436" s="4"/>
      <c r="U436" s="77"/>
      <c r="V436" s="4"/>
      <c r="W436" s="4"/>
      <c r="X436" s="4"/>
      <c r="Y436" s="4"/>
      <c r="Z436" s="4"/>
      <c r="AA436" s="77"/>
      <c r="AB436" s="4"/>
      <c r="AC436" s="4"/>
      <c r="AD436" s="4"/>
      <c r="AE436" s="4"/>
      <c r="AF436" s="4"/>
      <c r="AG436" s="4"/>
      <c r="AH436" s="4"/>
    </row>
    <row r="437" spans="1:34">
      <c r="A437" s="4"/>
      <c r="B437" s="4"/>
      <c r="C437" s="64"/>
      <c r="D437" s="65"/>
      <c r="E437" s="4"/>
      <c r="F437" s="4"/>
      <c r="G437" s="65"/>
      <c r="H437" s="4"/>
      <c r="I437" s="4"/>
      <c r="J437" s="4"/>
      <c r="K437" s="4"/>
      <c r="L437" s="4"/>
      <c r="M437" s="4"/>
      <c r="N437" s="4"/>
      <c r="O437" s="4"/>
      <c r="P437" s="4"/>
      <c r="Q437" s="77"/>
      <c r="R437" s="4"/>
      <c r="S437" s="4"/>
      <c r="T437" s="4"/>
      <c r="U437" s="77"/>
      <c r="V437" s="4"/>
      <c r="W437" s="4"/>
      <c r="X437" s="4"/>
      <c r="Y437" s="4"/>
      <c r="Z437" s="4"/>
      <c r="AA437" s="77"/>
      <c r="AB437" s="4"/>
      <c r="AC437" s="4"/>
      <c r="AD437" s="4"/>
      <c r="AE437" s="4"/>
      <c r="AF437" s="4"/>
      <c r="AG437" s="4"/>
      <c r="AH437" s="4"/>
    </row>
    <row r="438" spans="1:34">
      <c r="A438" s="4"/>
      <c r="B438" s="4"/>
      <c r="C438" s="64"/>
      <c r="D438" s="65"/>
      <c r="E438" s="4"/>
      <c r="F438" s="4"/>
      <c r="G438" s="65"/>
      <c r="H438" s="4"/>
      <c r="I438" s="4"/>
      <c r="J438" s="4"/>
      <c r="K438" s="4"/>
      <c r="L438" s="4"/>
      <c r="M438" s="4"/>
      <c r="N438" s="4"/>
      <c r="O438" s="4"/>
      <c r="P438" s="4"/>
      <c r="Q438" s="77"/>
      <c r="R438" s="4"/>
      <c r="S438" s="4"/>
      <c r="T438" s="4"/>
      <c r="U438" s="77"/>
      <c r="V438" s="4"/>
      <c r="W438" s="4"/>
      <c r="X438" s="4"/>
      <c r="Y438" s="4"/>
      <c r="Z438" s="4"/>
      <c r="AA438" s="77"/>
      <c r="AB438" s="4"/>
      <c r="AC438" s="4"/>
      <c r="AD438" s="4"/>
      <c r="AE438" s="4"/>
      <c r="AF438" s="4"/>
      <c r="AG438" s="4"/>
      <c r="AH438" s="4"/>
    </row>
    <row r="439" spans="1:34">
      <c r="A439" s="4"/>
      <c r="B439" s="4"/>
      <c r="C439" s="64"/>
      <c r="D439" s="65"/>
      <c r="E439" s="4"/>
      <c r="F439" s="4"/>
      <c r="G439" s="65"/>
      <c r="H439" s="4"/>
      <c r="I439" s="4"/>
      <c r="J439" s="4"/>
      <c r="K439" s="4"/>
      <c r="L439" s="4"/>
      <c r="M439" s="4"/>
      <c r="N439" s="4"/>
      <c r="O439" s="4"/>
      <c r="P439" s="4"/>
      <c r="Q439" s="77"/>
      <c r="R439" s="4"/>
      <c r="S439" s="4"/>
      <c r="T439" s="4"/>
      <c r="U439" s="77"/>
      <c r="V439" s="4"/>
      <c r="W439" s="4"/>
      <c r="X439" s="4"/>
      <c r="Y439" s="4"/>
      <c r="Z439" s="4"/>
      <c r="AA439" s="77"/>
      <c r="AB439" s="4"/>
      <c r="AC439" s="4"/>
      <c r="AD439" s="4"/>
      <c r="AE439" s="4"/>
      <c r="AF439" s="4"/>
      <c r="AG439" s="4"/>
      <c r="AH439" s="4"/>
    </row>
    <row r="440" spans="1:34">
      <c r="A440" s="4"/>
      <c r="B440" s="4"/>
      <c r="C440" s="64"/>
      <c r="D440" s="65"/>
      <c r="E440" s="4"/>
      <c r="F440" s="4"/>
      <c r="G440" s="65"/>
      <c r="H440" s="4"/>
      <c r="I440" s="4"/>
      <c r="J440" s="4"/>
      <c r="K440" s="4"/>
      <c r="L440" s="4"/>
      <c r="M440" s="4"/>
      <c r="N440" s="4"/>
      <c r="O440" s="4"/>
      <c r="P440" s="4"/>
      <c r="Q440" s="77"/>
      <c r="R440" s="4"/>
      <c r="S440" s="4"/>
      <c r="T440" s="4"/>
      <c r="U440" s="77"/>
      <c r="V440" s="4"/>
      <c r="W440" s="4"/>
      <c r="X440" s="4"/>
      <c r="Y440" s="4"/>
      <c r="Z440" s="4"/>
      <c r="AA440" s="77"/>
      <c r="AB440" s="4"/>
      <c r="AC440" s="4"/>
      <c r="AD440" s="4"/>
      <c r="AE440" s="4"/>
      <c r="AF440" s="4"/>
      <c r="AG440" s="4"/>
      <c r="AH440" s="4"/>
    </row>
    <row r="441" spans="1:34">
      <c r="A441" s="4"/>
      <c r="B441" s="4"/>
      <c r="C441" s="64"/>
      <c r="D441" s="65"/>
      <c r="E441" s="4"/>
      <c r="F441" s="4"/>
      <c r="G441" s="65"/>
      <c r="H441" s="4"/>
      <c r="I441" s="4"/>
      <c r="J441" s="4"/>
      <c r="K441" s="4"/>
      <c r="L441" s="4"/>
      <c r="M441" s="4"/>
      <c r="N441" s="4"/>
      <c r="O441" s="4"/>
      <c r="P441" s="4"/>
      <c r="Q441" s="77"/>
      <c r="R441" s="4"/>
      <c r="S441" s="4"/>
      <c r="T441" s="4"/>
      <c r="U441" s="77"/>
      <c r="V441" s="4"/>
      <c r="W441" s="4"/>
      <c r="X441" s="4"/>
      <c r="Y441" s="4"/>
      <c r="Z441" s="4"/>
      <c r="AA441" s="77"/>
      <c r="AB441" s="4"/>
      <c r="AC441" s="4"/>
      <c r="AD441" s="4"/>
      <c r="AE441" s="4"/>
      <c r="AF441" s="4"/>
      <c r="AG441" s="4"/>
      <c r="AH441" s="4"/>
    </row>
    <row r="442" spans="1:34">
      <c r="A442" s="4"/>
      <c r="B442" s="4"/>
      <c r="C442" s="64"/>
      <c r="D442" s="65"/>
      <c r="E442" s="4"/>
      <c r="F442" s="4"/>
      <c r="G442" s="65"/>
      <c r="H442" s="4"/>
      <c r="I442" s="4"/>
      <c r="J442" s="4"/>
      <c r="K442" s="4"/>
      <c r="L442" s="4"/>
      <c r="M442" s="4"/>
      <c r="N442" s="4"/>
      <c r="O442" s="4"/>
      <c r="P442" s="4"/>
      <c r="Q442" s="77"/>
      <c r="R442" s="4"/>
      <c r="S442" s="4"/>
      <c r="T442" s="4"/>
      <c r="U442" s="77"/>
      <c r="V442" s="4"/>
      <c r="W442" s="4"/>
      <c r="X442" s="4"/>
      <c r="Y442" s="4"/>
      <c r="Z442" s="4"/>
      <c r="AA442" s="77"/>
      <c r="AB442" s="4"/>
      <c r="AC442" s="4"/>
      <c r="AD442" s="4"/>
      <c r="AE442" s="4"/>
      <c r="AF442" s="4"/>
      <c r="AG442" s="4"/>
      <c r="AH442" s="4"/>
    </row>
    <row r="443" spans="1:34">
      <c r="A443" s="4"/>
      <c r="B443" s="4"/>
      <c r="C443" s="64"/>
      <c r="D443" s="65"/>
      <c r="E443" s="4"/>
      <c r="F443" s="4"/>
      <c r="G443" s="65"/>
      <c r="H443" s="4"/>
      <c r="I443" s="4"/>
      <c r="J443" s="4"/>
      <c r="K443" s="4"/>
      <c r="L443" s="4"/>
      <c r="M443" s="4"/>
      <c r="N443" s="4"/>
      <c r="O443" s="4"/>
      <c r="P443" s="4"/>
      <c r="Q443" s="77"/>
      <c r="R443" s="4"/>
      <c r="S443" s="4"/>
      <c r="T443" s="4"/>
      <c r="U443" s="77"/>
      <c r="V443" s="4"/>
      <c r="W443" s="4"/>
      <c r="X443" s="4"/>
      <c r="Y443" s="4"/>
      <c r="Z443" s="4"/>
      <c r="AA443" s="77"/>
      <c r="AB443" s="4"/>
      <c r="AC443" s="4"/>
      <c r="AD443" s="4"/>
      <c r="AE443" s="4"/>
      <c r="AF443" s="4"/>
      <c r="AG443" s="4"/>
      <c r="AH443" s="4"/>
    </row>
    <row r="444" spans="1:34">
      <c r="A444" s="4"/>
      <c r="B444" s="4"/>
      <c r="C444" s="64"/>
      <c r="D444" s="65"/>
      <c r="E444" s="4"/>
      <c r="F444" s="4"/>
      <c r="G444" s="65"/>
      <c r="H444" s="4"/>
      <c r="I444" s="4"/>
      <c r="J444" s="4"/>
      <c r="K444" s="4"/>
      <c r="L444" s="4"/>
      <c r="M444" s="4"/>
      <c r="N444" s="4"/>
      <c r="O444" s="4"/>
      <c r="P444" s="4"/>
      <c r="Q444" s="77"/>
      <c r="R444" s="4"/>
      <c r="S444" s="4"/>
      <c r="T444" s="4"/>
      <c r="U444" s="77"/>
      <c r="V444" s="4"/>
      <c r="W444" s="4"/>
      <c r="X444" s="4"/>
      <c r="Y444" s="4"/>
      <c r="Z444" s="4"/>
      <c r="AA444" s="77"/>
      <c r="AB444" s="4"/>
      <c r="AC444" s="4"/>
      <c r="AD444" s="4"/>
      <c r="AE444" s="4"/>
      <c r="AF444" s="4"/>
      <c r="AG444" s="4"/>
      <c r="AH444" s="4"/>
    </row>
    <row r="445" spans="1:34">
      <c r="A445" s="4"/>
      <c r="B445" s="4"/>
      <c r="C445" s="64"/>
      <c r="D445" s="65"/>
      <c r="E445" s="4"/>
      <c r="F445" s="4"/>
      <c r="G445" s="65"/>
      <c r="H445" s="4"/>
      <c r="I445" s="4"/>
      <c r="J445" s="4"/>
      <c r="K445" s="4"/>
      <c r="L445" s="4"/>
      <c r="M445" s="4"/>
      <c r="N445" s="4"/>
      <c r="O445" s="4"/>
      <c r="P445" s="4"/>
      <c r="Q445" s="77"/>
      <c r="R445" s="4"/>
      <c r="S445" s="4"/>
      <c r="T445" s="4"/>
      <c r="U445" s="77"/>
      <c r="V445" s="4"/>
      <c r="W445" s="4"/>
      <c r="X445" s="4"/>
      <c r="Y445" s="4"/>
      <c r="Z445" s="4"/>
      <c r="AA445" s="77"/>
      <c r="AB445" s="4"/>
      <c r="AC445" s="4"/>
      <c r="AD445" s="4"/>
      <c r="AE445" s="4"/>
      <c r="AF445" s="4"/>
      <c r="AG445" s="4"/>
      <c r="AH445" s="4"/>
    </row>
    <row r="446" spans="1:34">
      <c r="A446" s="4"/>
      <c r="B446" s="4"/>
      <c r="C446" s="64"/>
      <c r="D446" s="65"/>
      <c r="E446" s="4"/>
      <c r="F446" s="4"/>
      <c r="G446" s="65"/>
      <c r="H446" s="4"/>
      <c r="I446" s="4"/>
      <c r="J446" s="4"/>
      <c r="K446" s="4"/>
      <c r="L446" s="4"/>
      <c r="M446" s="4"/>
      <c r="N446" s="4"/>
      <c r="O446" s="4"/>
      <c r="P446" s="4"/>
      <c r="Q446" s="77"/>
      <c r="R446" s="4"/>
      <c r="S446" s="4"/>
      <c r="T446" s="4"/>
      <c r="U446" s="77"/>
      <c r="V446" s="4"/>
      <c r="W446" s="4"/>
      <c r="X446" s="4"/>
      <c r="Y446" s="4"/>
      <c r="Z446" s="4"/>
      <c r="AA446" s="77"/>
      <c r="AB446" s="4"/>
      <c r="AC446" s="4"/>
      <c r="AD446" s="4"/>
      <c r="AE446" s="4"/>
      <c r="AF446" s="4"/>
      <c r="AG446" s="4"/>
      <c r="AH446" s="4"/>
    </row>
    <row r="447" spans="1:34">
      <c r="A447" s="4"/>
      <c r="B447" s="4"/>
      <c r="C447" s="64"/>
      <c r="D447" s="65"/>
      <c r="E447" s="4"/>
      <c r="F447" s="4"/>
      <c r="G447" s="65"/>
      <c r="H447" s="4"/>
      <c r="I447" s="4"/>
      <c r="J447" s="4"/>
      <c r="K447" s="4"/>
      <c r="L447" s="4"/>
      <c r="M447" s="4"/>
      <c r="N447" s="4"/>
      <c r="O447" s="4"/>
      <c r="P447" s="4"/>
      <c r="Q447" s="77"/>
      <c r="R447" s="4"/>
      <c r="S447" s="4"/>
      <c r="T447" s="4"/>
      <c r="U447" s="77"/>
      <c r="V447" s="4"/>
      <c r="W447" s="4"/>
      <c r="X447" s="4"/>
      <c r="Y447" s="4"/>
      <c r="Z447" s="4"/>
      <c r="AA447" s="77"/>
      <c r="AB447" s="4"/>
      <c r="AC447" s="4"/>
      <c r="AD447" s="4"/>
      <c r="AE447" s="4"/>
      <c r="AF447" s="4"/>
      <c r="AG447" s="4"/>
      <c r="AH447" s="4"/>
    </row>
    <row r="448" spans="1:34">
      <c r="A448" s="4"/>
      <c r="B448" s="4"/>
      <c r="C448" s="64"/>
      <c r="D448" s="65"/>
      <c r="E448" s="4"/>
      <c r="F448" s="4"/>
      <c r="G448" s="65"/>
      <c r="H448" s="4"/>
      <c r="I448" s="4"/>
      <c r="J448" s="4"/>
      <c r="K448" s="4"/>
      <c r="L448" s="4"/>
      <c r="M448" s="4"/>
      <c r="N448" s="4"/>
      <c r="O448" s="4"/>
      <c r="P448" s="4"/>
      <c r="Q448" s="77"/>
      <c r="R448" s="4"/>
      <c r="S448" s="4"/>
      <c r="T448" s="4"/>
      <c r="U448" s="77"/>
      <c r="V448" s="4"/>
      <c r="W448" s="4"/>
      <c r="X448" s="4"/>
      <c r="Y448" s="4"/>
      <c r="Z448" s="4"/>
      <c r="AA448" s="77"/>
      <c r="AB448" s="4"/>
      <c r="AC448" s="4"/>
      <c r="AD448" s="4"/>
      <c r="AE448" s="4"/>
      <c r="AF448" s="4"/>
      <c r="AG448" s="4"/>
      <c r="AH448" s="4"/>
    </row>
    <row r="449" spans="1:34">
      <c r="A449" s="4"/>
      <c r="B449" s="4"/>
      <c r="C449" s="64"/>
      <c r="D449" s="65"/>
      <c r="E449" s="4"/>
      <c r="F449" s="4"/>
      <c r="G449" s="65"/>
      <c r="H449" s="4"/>
      <c r="I449" s="4"/>
      <c r="J449" s="4"/>
      <c r="K449" s="4"/>
      <c r="L449" s="4"/>
      <c r="M449" s="4"/>
      <c r="N449" s="4"/>
      <c r="O449" s="4"/>
      <c r="P449" s="4"/>
      <c r="Q449" s="77"/>
      <c r="R449" s="4"/>
      <c r="S449" s="4"/>
      <c r="T449" s="4"/>
      <c r="U449" s="77"/>
      <c r="V449" s="4"/>
      <c r="W449" s="4"/>
      <c r="X449" s="4"/>
      <c r="Y449" s="4"/>
      <c r="Z449" s="4"/>
      <c r="AA449" s="77"/>
      <c r="AB449" s="4"/>
      <c r="AC449" s="4"/>
      <c r="AD449" s="4"/>
      <c r="AE449" s="4"/>
      <c r="AF449" s="4"/>
      <c r="AG449" s="4"/>
      <c r="AH449" s="4"/>
    </row>
    <row r="450" spans="1:34">
      <c r="A450" s="4"/>
      <c r="B450" s="4"/>
      <c r="C450" s="64"/>
      <c r="D450" s="65"/>
      <c r="E450" s="4"/>
      <c r="F450" s="4"/>
      <c r="G450" s="65"/>
      <c r="H450" s="4"/>
      <c r="I450" s="4"/>
      <c r="J450" s="4"/>
      <c r="K450" s="4"/>
      <c r="L450" s="4"/>
      <c r="M450" s="4"/>
      <c r="N450" s="4"/>
      <c r="O450" s="4"/>
      <c r="P450" s="4"/>
      <c r="Q450" s="77"/>
      <c r="R450" s="4"/>
      <c r="S450" s="4"/>
      <c r="T450" s="4"/>
      <c r="U450" s="77"/>
      <c r="V450" s="4"/>
      <c r="W450" s="4"/>
      <c r="X450" s="4"/>
      <c r="Y450" s="4"/>
      <c r="Z450" s="4"/>
      <c r="AA450" s="77"/>
      <c r="AB450" s="4"/>
      <c r="AC450" s="4"/>
      <c r="AD450" s="4"/>
      <c r="AE450" s="4"/>
      <c r="AF450" s="4"/>
      <c r="AG450" s="4"/>
      <c r="AH450" s="4"/>
    </row>
    <row r="451" spans="1:34">
      <c r="A451" s="4"/>
      <c r="B451" s="4"/>
      <c r="C451" s="64"/>
      <c r="D451" s="65"/>
      <c r="E451" s="4"/>
      <c r="F451" s="4"/>
      <c r="G451" s="65"/>
      <c r="H451" s="4"/>
      <c r="I451" s="4"/>
      <c r="J451" s="4"/>
      <c r="K451" s="4"/>
      <c r="L451" s="4"/>
      <c r="M451" s="4"/>
      <c r="N451" s="4"/>
      <c r="O451" s="4"/>
      <c r="P451" s="4"/>
      <c r="Q451" s="77"/>
      <c r="R451" s="4"/>
      <c r="S451" s="4"/>
      <c r="T451" s="4"/>
      <c r="U451" s="77"/>
      <c r="V451" s="4"/>
      <c r="W451" s="4"/>
      <c r="X451" s="4"/>
      <c r="Y451" s="4"/>
      <c r="Z451" s="4"/>
      <c r="AA451" s="77"/>
      <c r="AB451" s="4"/>
      <c r="AC451" s="4"/>
      <c r="AD451" s="4"/>
      <c r="AE451" s="4"/>
      <c r="AF451" s="4"/>
      <c r="AG451" s="4"/>
      <c r="AH451" s="4"/>
    </row>
    <row r="452" spans="1:34">
      <c r="A452" s="4"/>
      <c r="B452" s="4"/>
      <c r="C452" s="64"/>
      <c r="D452" s="65"/>
      <c r="E452" s="4"/>
      <c r="F452" s="4"/>
      <c r="G452" s="65"/>
      <c r="H452" s="4"/>
      <c r="I452" s="4"/>
      <c r="J452" s="4"/>
      <c r="K452" s="4"/>
      <c r="L452" s="4"/>
      <c r="M452" s="4"/>
      <c r="N452" s="4"/>
      <c r="O452" s="4"/>
      <c r="P452" s="4"/>
      <c r="Q452" s="77"/>
      <c r="R452" s="4"/>
      <c r="S452" s="4"/>
      <c r="T452" s="4"/>
      <c r="U452" s="77"/>
      <c r="V452" s="4"/>
      <c r="W452" s="4"/>
      <c r="X452" s="4"/>
      <c r="Y452" s="4"/>
      <c r="Z452" s="4"/>
      <c r="AA452" s="77"/>
      <c r="AB452" s="4"/>
      <c r="AC452" s="4"/>
      <c r="AD452" s="4"/>
      <c r="AE452" s="4"/>
      <c r="AF452" s="4"/>
      <c r="AG452" s="4"/>
      <c r="AH452" s="4"/>
    </row>
    <row r="453" spans="1:34">
      <c r="A453" s="4"/>
      <c r="B453" s="4"/>
      <c r="C453" s="64"/>
      <c r="D453" s="65"/>
      <c r="E453" s="4"/>
      <c r="F453" s="4"/>
      <c r="G453" s="65"/>
      <c r="H453" s="4"/>
      <c r="I453" s="4"/>
      <c r="J453" s="4"/>
      <c r="K453" s="4"/>
      <c r="L453" s="4"/>
      <c r="M453" s="4"/>
      <c r="N453" s="4"/>
      <c r="O453" s="4"/>
      <c r="P453" s="4"/>
      <c r="Q453" s="77"/>
      <c r="R453" s="4"/>
      <c r="S453" s="4"/>
      <c r="T453" s="4"/>
      <c r="U453" s="77"/>
      <c r="V453" s="4"/>
      <c r="W453" s="4"/>
      <c r="X453" s="4"/>
      <c r="Y453" s="4"/>
      <c r="Z453" s="4"/>
      <c r="AA453" s="77"/>
      <c r="AB453" s="4"/>
      <c r="AC453" s="4"/>
      <c r="AD453" s="4"/>
      <c r="AE453" s="4"/>
      <c r="AF453" s="4"/>
      <c r="AG453" s="4"/>
      <c r="AH453" s="4"/>
    </row>
    <row r="454" spans="1:34">
      <c r="A454" s="4"/>
      <c r="B454" s="4"/>
      <c r="C454" s="64"/>
      <c r="D454" s="65"/>
      <c r="E454" s="4"/>
      <c r="F454" s="4"/>
      <c r="G454" s="65"/>
      <c r="H454" s="4"/>
      <c r="I454" s="4"/>
      <c r="J454" s="4"/>
      <c r="K454" s="4"/>
      <c r="L454" s="4"/>
      <c r="M454" s="4"/>
      <c r="N454" s="4"/>
      <c r="O454" s="4"/>
      <c r="P454" s="4"/>
      <c r="Q454" s="77"/>
      <c r="R454" s="4"/>
      <c r="S454" s="4"/>
      <c r="T454" s="4"/>
      <c r="U454" s="77"/>
      <c r="V454" s="4"/>
      <c r="W454" s="4"/>
      <c r="X454" s="4"/>
      <c r="Y454" s="4"/>
      <c r="Z454" s="4"/>
      <c r="AA454" s="77"/>
      <c r="AB454" s="4"/>
      <c r="AC454" s="4"/>
      <c r="AD454" s="4"/>
      <c r="AE454" s="4"/>
      <c r="AF454" s="4"/>
      <c r="AG454" s="4"/>
      <c r="AH454" s="4"/>
    </row>
    <row r="455" spans="1:34">
      <c r="A455" s="4"/>
      <c r="B455" s="4"/>
      <c r="C455" s="64"/>
      <c r="D455" s="65"/>
      <c r="E455" s="4"/>
      <c r="F455" s="4"/>
      <c r="G455" s="65"/>
      <c r="H455" s="4"/>
      <c r="I455" s="4"/>
      <c r="J455" s="4"/>
      <c r="K455" s="4"/>
      <c r="L455" s="4"/>
      <c r="M455" s="4"/>
      <c r="N455" s="4"/>
      <c r="O455" s="4"/>
      <c r="P455" s="4"/>
      <c r="Q455" s="77"/>
      <c r="R455" s="4"/>
      <c r="S455" s="4"/>
      <c r="T455" s="4"/>
      <c r="U455" s="77"/>
      <c r="V455" s="4"/>
      <c r="W455" s="4"/>
      <c r="X455" s="4"/>
      <c r="Y455" s="4"/>
      <c r="Z455" s="4"/>
      <c r="AA455" s="77"/>
      <c r="AB455" s="4"/>
      <c r="AC455" s="4"/>
      <c r="AD455" s="4"/>
      <c r="AE455" s="4"/>
      <c r="AF455" s="4"/>
      <c r="AG455" s="4"/>
      <c r="AH455" s="4"/>
    </row>
    <row r="456" spans="1:34">
      <c r="A456" s="4"/>
      <c r="B456" s="4"/>
      <c r="C456" s="64"/>
      <c r="D456" s="65"/>
      <c r="E456" s="4"/>
      <c r="F456" s="4"/>
      <c r="G456" s="65"/>
      <c r="H456" s="4"/>
      <c r="I456" s="4"/>
      <c r="J456" s="4"/>
      <c r="K456" s="4"/>
      <c r="L456" s="4"/>
      <c r="M456" s="4"/>
      <c r="N456" s="4"/>
      <c r="O456" s="4"/>
      <c r="P456" s="4"/>
      <c r="Q456" s="77"/>
      <c r="R456" s="4"/>
      <c r="S456" s="4"/>
      <c r="T456" s="4"/>
      <c r="U456" s="77"/>
      <c r="V456" s="4"/>
      <c r="W456" s="4"/>
      <c r="X456" s="4"/>
      <c r="Y456" s="4"/>
      <c r="Z456" s="4"/>
      <c r="AA456" s="77"/>
      <c r="AB456" s="4"/>
      <c r="AC456" s="4"/>
      <c r="AD456" s="4"/>
      <c r="AE456" s="4"/>
      <c r="AF456" s="4"/>
      <c r="AG456" s="4"/>
      <c r="AH456" s="4"/>
    </row>
    <row r="457" spans="1:34">
      <c r="A457" s="4"/>
      <c r="B457" s="4"/>
      <c r="C457" s="64"/>
      <c r="D457" s="65"/>
      <c r="E457" s="4"/>
      <c r="F457" s="4"/>
      <c r="G457" s="65"/>
      <c r="H457" s="4"/>
      <c r="I457" s="4"/>
      <c r="J457" s="4"/>
      <c r="K457" s="4"/>
      <c r="L457" s="4"/>
      <c r="M457" s="4"/>
      <c r="N457" s="4"/>
      <c r="O457" s="4"/>
      <c r="P457" s="4"/>
      <c r="Q457" s="77"/>
      <c r="R457" s="4"/>
      <c r="S457" s="4"/>
      <c r="T457" s="4"/>
      <c r="U457" s="77"/>
      <c r="V457" s="4"/>
      <c r="W457" s="4"/>
      <c r="X457" s="4"/>
      <c r="Y457" s="4"/>
      <c r="Z457" s="4"/>
      <c r="AA457" s="77"/>
      <c r="AB457" s="4"/>
      <c r="AC457" s="4"/>
      <c r="AD457" s="4"/>
      <c r="AE457" s="4"/>
      <c r="AF457" s="4"/>
      <c r="AG457" s="4"/>
      <c r="AH457" s="4"/>
    </row>
    <row r="458" spans="1:34">
      <c r="A458" s="4"/>
      <c r="B458" s="4"/>
      <c r="C458" s="64"/>
      <c r="D458" s="65"/>
      <c r="E458" s="4"/>
      <c r="F458" s="4"/>
      <c r="G458" s="65"/>
      <c r="H458" s="4"/>
      <c r="I458" s="4"/>
      <c r="J458" s="4"/>
      <c r="K458" s="4"/>
      <c r="L458" s="4"/>
      <c r="M458" s="4"/>
      <c r="N458" s="4"/>
      <c r="O458" s="4"/>
      <c r="P458" s="4"/>
      <c r="Q458" s="77"/>
      <c r="R458" s="4"/>
      <c r="S458" s="4"/>
      <c r="T458" s="4"/>
      <c r="U458" s="77"/>
      <c r="V458" s="4"/>
      <c r="W458" s="4"/>
      <c r="X458" s="4"/>
      <c r="Y458" s="4"/>
      <c r="Z458" s="4"/>
      <c r="AA458" s="77"/>
      <c r="AB458" s="4"/>
      <c r="AC458" s="4"/>
      <c r="AD458" s="4"/>
      <c r="AE458" s="4"/>
      <c r="AF458" s="4"/>
      <c r="AG458" s="4"/>
      <c r="AH458" s="4"/>
    </row>
    <row r="459" spans="1:34">
      <c r="A459" s="4"/>
      <c r="B459" s="4"/>
      <c r="C459" s="64"/>
      <c r="D459" s="65"/>
      <c r="E459" s="4"/>
      <c r="F459" s="4"/>
      <c r="G459" s="65"/>
      <c r="H459" s="4"/>
      <c r="I459" s="4"/>
      <c r="J459" s="4"/>
      <c r="K459" s="4"/>
      <c r="L459" s="4"/>
      <c r="M459" s="4"/>
      <c r="N459" s="4"/>
      <c r="O459" s="4"/>
      <c r="P459" s="4"/>
      <c r="Q459" s="77"/>
      <c r="R459" s="4"/>
      <c r="S459" s="4"/>
      <c r="T459" s="4"/>
      <c r="U459" s="77"/>
      <c r="V459" s="4"/>
      <c r="W459" s="4"/>
      <c r="X459" s="4"/>
      <c r="Y459" s="4"/>
      <c r="Z459" s="4"/>
      <c r="AA459" s="77"/>
      <c r="AB459" s="4"/>
      <c r="AC459" s="4"/>
      <c r="AD459" s="4"/>
      <c r="AE459" s="4"/>
      <c r="AF459" s="4"/>
      <c r="AG459" s="4"/>
      <c r="AH459" s="4"/>
    </row>
    <row r="460" spans="1:34">
      <c r="A460" s="4"/>
      <c r="B460" s="4"/>
      <c r="C460" s="64"/>
      <c r="D460" s="65"/>
      <c r="E460" s="4"/>
      <c r="F460" s="4"/>
      <c r="G460" s="65"/>
      <c r="H460" s="4"/>
      <c r="I460" s="4"/>
      <c r="J460" s="4"/>
      <c r="K460" s="4"/>
      <c r="L460" s="4"/>
      <c r="M460" s="4"/>
      <c r="N460" s="4"/>
      <c r="O460" s="4"/>
      <c r="P460" s="4"/>
      <c r="Q460" s="77"/>
      <c r="R460" s="4"/>
      <c r="S460" s="4"/>
      <c r="T460" s="4"/>
      <c r="U460" s="77"/>
      <c r="V460" s="4"/>
      <c r="W460" s="4"/>
      <c r="X460" s="4"/>
      <c r="Y460" s="4"/>
      <c r="Z460" s="4"/>
      <c r="AA460" s="77"/>
      <c r="AB460" s="4"/>
      <c r="AC460" s="4"/>
      <c r="AD460" s="4"/>
      <c r="AE460" s="4"/>
      <c r="AF460" s="4"/>
      <c r="AG460" s="4"/>
      <c r="AH460" s="4"/>
    </row>
    <row r="461" spans="1:34">
      <c r="A461" s="4"/>
      <c r="B461" s="4"/>
      <c r="C461" s="64"/>
      <c r="D461" s="65"/>
      <c r="E461" s="4"/>
      <c r="F461" s="4"/>
      <c r="G461" s="65"/>
      <c r="H461" s="4"/>
      <c r="I461" s="4"/>
      <c r="J461" s="4"/>
      <c r="K461" s="4"/>
      <c r="L461" s="4"/>
      <c r="M461" s="4"/>
      <c r="N461" s="4"/>
      <c r="O461" s="4"/>
      <c r="P461" s="4"/>
      <c r="Q461" s="77"/>
      <c r="R461" s="4"/>
      <c r="S461" s="4"/>
      <c r="T461" s="4"/>
      <c r="U461" s="77"/>
      <c r="V461" s="4"/>
      <c r="W461" s="4"/>
      <c r="X461" s="4"/>
      <c r="Y461" s="4"/>
      <c r="Z461" s="4"/>
      <c r="AA461" s="77"/>
      <c r="AB461" s="4"/>
      <c r="AC461" s="4"/>
      <c r="AD461" s="4"/>
      <c r="AE461" s="4"/>
      <c r="AF461" s="4"/>
      <c r="AG461" s="4"/>
      <c r="AH461" s="4"/>
    </row>
    <row r="462" spans="1:34">
      <c r="A462" s="4"/>
      <c r="B462" s="4"/>
      <c r="C462" s="64"/>
      <c r="D462" s="65"/>
      <c r="E462" s="4"/>
      <c r="F462" s="4"/>
      <c r="G462" s="65"/>
      <c r="H462" s="4"/>
      <c r="I462" s="4"/>
      <c r="J462" s="4"/>
      <c r="K462" s="4"/>
      <c r="L462" s="4"/>
      <c r="M462" s="4"/>
      <c r="N462" s="4"/>
      <c r="O462" s="4"/>
      <c r="P462" s="4"/>
      <c r="Q462" s="77"/>
      <c r="R462" s="4"/>
      <c r="S462" s="4"/>
      <c r="T462" s="4"/>
      <c r="U462" s="77"/>
      <c r="V462" s="4"/>
      <c r="W462" s="4"/>
      <c r="X462" s="4"/>
      <c r="Y462" s="4"/>
      <c r="Z462" s="4"/>
      <c r="AA462" s="77"/>
      <c r="AB462" s="4"/>
      <c r="AC462" s="4"/>
      <c r="AD462" s="4"/>
      <c r="AE462" s="4"/>
      <c r="AF462" s="4"/>
      <c r="AG462" s="4"/>
      <c r="AH462" s="4"/>
    </row>
    <row r="463" spans="1:34">
      <c r="A463" s="4"/>
      <c r="B463" s="4"/>
      <c r="C463" s="64"/>
      <c r="D463" s="65"/>
      <c r="E463" s="4"/>
      <c r="F463" s="4"/>
      <c r="G463" s="65"/>
      <c r="H463" s="4"/>
      <c r="I463" s="4"/>
      <c r="J463" s="4"/>
      <c r="K463" s="4"/>
      <c r="L463" s="4"/>
      <c r="M463" s="4"/>
      <c r="N463" s="4"/>
      <c r="O463" s="4"/>
      <c r="P463" s="4"/>
      <c r="Q463" s="77"/>
      <c r="R463" s="4"/>
      <c r="S463" s="4"/>
      <c r="T463" s="4"/>
      <c r="U463" s="77"/>
      <c r="V463" s="4"/>
      <c r="W463" s="4"/>
      <c r="X463" s="4"/>
      <c r="Y463" s="4"/>
      <c r="Z463" s="4"/>
      <c r="AA463" s="77"/>
      <c r="AB463" s="4"/>
      <c r="AC463" s="4"/>
      <c r="AD463" s="4"/>
      <c r="AE463" s="4"/>
      <c r="AF463" s="4"/>
      <c r="AG463" s="4"/>
      <c r="AH463" s="4"/>
    </row>
    <row r="464" spans="1:34">
      <c r="A464" s="4"/>
      <c r="B464" s="4"/>
      <c r="C464" s="64"/>
      <c r="D464" s="65"/>
      <c r="E464" s="4"/>
      <c r="F464" s="4"/>
      <c r="G464" s="65"/>
      <c r="H464" s="4"/>
      <c r="I464" s="4"/>
      <c r="J464" s="4"/>
      <c r="K464" s="4"/>
      <c r="L464" s="4"/>
      <c r="M464" s="4"/>
      <c r="N464" s="4"/>
      <c r="O464" s="4"/>
      <c r="P464" s="4"/>
      <c r="Q464" s="77"/>
      <c r="R464" s="4"/>
      <c r="S464" s="4"/>
      <c r="T464" s="4"/>
      <c r="U464" s="77"/>
      <c r="V464" s="4"/>
      <c r="W464" s="4"/>
      <c r="X464" s="4"/>
      <c r="Y464" s="4"/>
      <c r="Z464" s="4"/>
      <c r="AA464" s="77"/>
      <c r="AB464" s="4"/>
      <c r="AC464" s="4"/>
      <c r="AD464" s="4"/>
      <c r="AE464" s="4"/>
      <c r="AF464" s="4"/>
      <c r="AG464" s="4"/>
      <c r="AH464" s="4"/>
    </row>
    <row r="465" spans="1:34">
      <c r="A465" s="4"/>
      <c r="B465" s="4"/>
      <c r="C465" s="64"/>
      <c r="D465" s="65"/>
      <c r="E465" s="4"/>
      <c r="F465" s="4"/>
      <c r="G465" s="65"/>
      <c r="H465" s="4"/>
      <c r="I465" s="4"/>
      <c r="J465" s="4"/>
      <c r="K465" s="4"/>
      <c r="L465" s="4"/>
      <c r="M465" s="4"/>
      <c r="N465" s="4"/>
      <c r="O465" s="4"/>
      <c r="P465" s="4"/>
      <c r="Q465" s="77"/>
      <c r="R465" s="4"/>
      <c r="S465" s="4"/>
      <c r="T465" s="4"/>
      <c r="U465" s="77"/>
      <c r="V465" s="4"/>
      <c r="W465" s="4"/>
      <c r="X465" s="4"/>
      <c r="Y465" s="4"/>
      <c r="Z465" s="4"/>
      <c r="AA465" s="77"/>
      <c r="AB465" s="4"/>
      <c r="AC465" s="4"/>
      <c r="AD465" s="4"/>
      <c r="AE465" s="4"/>
      <c r="AF465" s="4"/>
      <c r="AG465" s="4"/>
      <c r="AH465" s="4"/>
    </row>
    <row r="466" spans="1:34">
      <c r="A466" s="4"/>
      <c r="B466" s="4"/>
      <c r="C466" s="64"/>
      <c r="D466" s="65"/>
      <c r="E466" s="4"/>
      <c r="F466" s="4"/>
      <c r="G466" s="65"/>
      <c r="H466" s="4"/>
      <c r="I466" s="4"/>
      <c r="J466" s="4"/>
      <c r="K466" s="4"/>
      <c r="L466" s="4"/>
      <c r="M466" s="4"/>
      <c r="N466" s="4"/>
      <c r="O466" s="4"/>
      <c r="P466" s="4"/>
      <c r="Q466" s="77"/>
      <c r="R466" s="4"/>
      <c r="S466" s="4"/>
      <c r="T466" s="4"/>
      <c r="U466" s="77"/>
      <c r="V466" s="4"/>
      <c r="W466" s="4"/>
      <c r="X466" s="4"/>
      <c r="Y466" s="4"/>
      <c r="Z466" s="4"/>
      <c r="AA466" s="77"/>
      <c r="AB466" s="4"/>
      <c r="AC466" s="4"/>
      <c r="AD466" s="4"/>
      <c r="AE466" s="4"/>
      <c r="AF466" s="4"/>
      <c r="AG466" s="4"/>
      <c r="AH466" s="4"/>
    </row>
    <row r="467" spans="1:34">
      <c r="A467" s="4"/>
      <c r="B467" s="4"/>
      <c r="C467" s="64"/>
      <c r="D467" s="65"/>
      <c r="E467" s="4"/>
      <c r="F467" s="4"/>
      <c r="G467" s="65"/>
      <c r="H467" s="4"/>
      <c r="I467" s="4"/>
      <c r="J467" s="4"/>
      <c r="K467" s="4"/>
      <c r="L467" s="4"/>
      <c r="M467" s="4"/>
      <c r="N467" s="4"/>
      <c r="O467" s="4"/>
      <c r="P467" s="4"/>
      <c r="Q467" s="77"/>
      <c r="R467" s="4"/>
      <c r="S467" s="4"/>
      <c r="T467" s="4"/>
      <c r="U467" s="77"/>
      <c r="V467" s="4"/>
      <c r="W467" s="4"/>
      <c r="X467" s="4"/>
      <c r="Y467" s="4"/>
      <c r="Z467" s="4"/>
      <c r="AA467" s="77"/>
      <c r="AB467" s="4"/>
      <c r="AC467" s="4"/>
      <c r="AD467" s="4"/>
      <c r="AE467" s="4"/>
      <c r="AF467" s="4"/>
      <c r="AG467" s="4"/>
      <c r="AH467" s="4"/>
    </row>
    <row r="468" spans="1:34">
      <c r="A468" s="4"/>
      <c r="B468" s="4"/>
      <c r="C468" s="64"/>
      <c r="D468" s="65"/>
      <c r="E468" s="4"/>
      <c r="F468" s="4"/>
      <c r="G468" s="65"/>
      <c r="H468" s="4"/>
      <c r="I468" s="4"/>
      <c r="J468" s="4"/>
      <c r="K468" s="4"/>
      <c r="L468" s="4"/>
      <c r="M468" s="4"/>
      <c r="N468" s="4"/>
      <c r="O468" s="4"/>
      <c r="P468" s="4"/>
      <c r="Q468" s="77"/>
      <c r="R468" s="4"/>
      <c r="S468" s="4"/>
      <c r="T468" s="4"/>
      <c r="U468" s="77"/>
      <c r="V468" s="4"/>
      <c r="W468" s="4"/>
      <c r="X468" s="4"/>
      <c r="Y468" s="4"/>
      <c r="Z468" s="4"/>
      <c r="AA468" s="77"/>
      <c r="AB468" s="4"/>
      <c r="AC468" s="4"/>
      <c r="AD468" s="4"/>
      <c r="AE468" s="4"/>
      <c r="AF468" s="4"/>
      <c r="AG468" s="4"/>
      <c r="AH468" s="4"/>
    </row>
    <row r="469" spans="1:34">
      <c r="A469" s="4"/>
      <c r="B469" s="4"/>
      <c r="C469" s="64"/>
      <c r="D469" s="65"/>
      <c r="E469" s="4"/>
      <c r="F469" s="4"/>
      <c r="G469" s="65"/>
      <c r="H469" s="4"/>
      <c r="I469" s="4"/>
      <c r="J469" s="4"/>
      <c r="K469" s="4"/>
      <c r="L469" s="4"/>
      <c r="M469" s="4"/>
      <c r="N469" s="4"/>
      <c r="O469" s="4"/>
      <c r="P469" s="4"/>
      <c r="Q469" s="77"/>
      <c r="R469" s="4"/>
      <c r="S469" s="4"/>
      <c r="T469" s="4"/>
      <c r="U469" s="77"/>
      <c r="V469" s="4"/>
      <c r="W469" s="4"/>
      <c r="X469" s="4"/>
      <c r="Y469" s="4"/>
      <c r="Z469" s="4"/>
      <c r="AA469" s="77"/>
      <c r="AB469" s="4"/>
      <c r="AC469" s="4"/>
      <c r="AD469" s="4"/>
      <c r="AE469" s="4"/>
      <c r="AF469" s="4"/>
      <c r="AG469" s="4"/>
      <c r="AH469" s="4"/>
    </row>
    <row r="470" spans="1:34">
      <c r="A470" s="4"/>
      <c r="B470" s="4"/>
      <c r="C470" s="64"/>
      <c r="D470" s="65"/>
      <c r="E470" s="4"/>
      <c r="F470" s="4"/>
      <c r="G470" s="65"/>
      <c r="H470" s="4"/>
      <c r="I470" s="4"/>
      <c r="J470" s="4"/>
      <c r="K470" s="4"/>
      <c r="L470" s="4"/>
      <c r="M470" s="4"/>
      <c r="N470" s="4"/>
      <c r="O470" s="4"/>
      <c r="P470" s="4"/>
      <c r="Q470" s="77"/>
      <c r="R470" s="4"/>
      <c r="S470" s="4"/>
      <c r="T470" s="4"/>
      <c r="U470" s="77"/>
      <c r="V470" s="4"/>
      <c r="W470" s="4"/>
      <c r="X470" s="4"/>
      <c r="Y470" s="4"/>
      <c r="Z470" s="4"/>
      <c r="AA470" s="77"/>
      <c r="AB470" s="4"/>
      <c r="AC470" s="4"/>
      <c r="AD470" s="4"/>
      <c r="AE470" s="4"/>
      <c r="AF470" s="4"/>
      <c r="AG470" s="4"/>
      <c r="AH470" s="4"/>
    </row>
    <row r="471" spans="1:34">
      <c r="A471" s="4"/>
      <c r="B471" s="4"/>
      <c r="C471" s="64"/>
      <c r="D471" s="65"/>
      <c r="E471" s="4"/>
      <c r="F471" s="4"/>
      <c r="G471" s="65"/>
      <c r="H471" s="4"/>
      <c r="I471" s="4"/>
      <c r="J471" s="4"/>
      <c r="K471" s="4"/>
      <c r="L471" s="4"/>
      <c r="M471" s="4"/>
      <c r="N471" s="4"/>
      <c r="O471" s="4"/>
      <c r="P471" s="4"/>
      <c r="Q471" s="77"/>
      <c r="R471" s="4"/>
      <c r="S471" s="4"/>
      <c r="T471" s="4"/>
      <c r="U471" s="77"/>
      <c r="V471" s="4"/>
      <c r="W471" s="4"/>
      <c r="X471" s="4"/>
      <c r="Y471" s="4"/>
      <c r="Z471" s="4"/>
      <c r="AA471" s="77"/>
      <c r="AB471" s="4"/>
      <c r="AC471" s="4"/>
      <c r="AD471" s="4"/>
      <c r="AE471" s="4"/>
      <c r="AF471" s="4"/>
      <c r="AG471" s="4"/>
      <c r="AH471" s="4"/>
    </row>
    <row r="472" spans="1:34">
      <c r="A472" s="4"/>
      <c r="B472" s="4"/>
      <c r="C472" s="64"/>
      <c r="D472" s="65"/>
      <c r="E472" s="4"/>
      <c r="F472" s="4"/>
      <c r="G472" s="65"/>
      <c r="H472" s="4"/>
      <c r="I472" s="4"/>
      <c r="J472" s="4"/>
      <c r="K472" s="4"/>
      <c r="L472" s="4"/>
      <c r="M472" s="4"/>
      <c r="N472" s="4"/>
      <c r="O472" s="4"/>
      <c r="P472" s="4"/>
      <c r="Q472" s="77"/>
      <c r="R472" s="4"/>
      <c r="S472" s="4"/>
      <c r="T472" s="4"/>
      <c r="U472" s="77"/>
      <c r="V472" s="4"/>
      <c r="W472" s="4"/>
      <c r="X472" s="4"/>
      <c r="Y472" s="4"/>
      <c r="Z472" s="4"/>
      <c r="AA472" s="77"/>
      <c r="AB472" s="4"/>
      <c r="AC472" s="4"/>
      <c r="AD472" s="4"/>
      <c r="AE472" s="4"/>
      <c r="AF472" s="4"/>
      <c r="AG472" s="4"/>
      <c r="AH472" s="4"/>
    </row>
    <row r="473" spans="1:34">
      <c r="A473" s="4"/>
      <c r="B473" s="4"/>
      <c r="C473" s="64"/>
      <c r="D473" s="65"/>
      <c r="E473" s="4"/>
      <c r="F473" s="4"/>
      <c r="G473" s="65"/>
      <c r="H473" s="4"/>
      <c r="I473" s="4"/>
      <c r="J473" s="4"/>
      <c r="K473" s="4"/>
      <c r="L473" s="4"/>
      <c r="M473" s="4"/>
      <c r="N473" s="4"/>
      <c r="O473" s="4"/>
      <c r="P473" s="4"/>
      <c r="Q473" s="77"/>
      <c r="R473" s="4"/>
      <c r="S473" s="4"/>
      <c r="T473" s="4"/>
      <c r="U473" s="77"/>
      <c r="V473" s="4"/>
      <c r="W473" s="4"/>
      <c r="X473" s="4"/>
      <c r="Y473" s="4"/>
      <c r="Z473" s="4"/>
      <c r="AA473" s="77"/>
      <c r="AB473" s="4"/>
      <c r="AC473" s="4"/>
      <c r="AD473" s="4"/>
      <c r="AE473" s="4"/>
      <c r="AF473" s="4"/>
      <c r="AG473" s="4"/>
      <c r="AH473" s="4"/>
    </row>
    <row r="474" spans="1:34">
      <c r="A474" s="4"/>
      <c r="B474" s="4"/>
      <c r="C474" s="64"/>
      <c r="D474" s="65"/>
      <c r="E474" s="4"/>
      <c r="F474" s="4"/>
      <c r="G474" s="65"/>
      <c r="H474" s="4"/>
      <c r="I474" s="4"/>
      <c r="J474" s="4"/>
      <c r="K474" s="4"/>
      <c r="L474" s="4"/>
      <c r="M474" s="4"/>
      <c r="N474" s="4"/>
      <c r="O474" s="4"/>
      <c r="P474" s="4"/>
      <c r="Q474" s="77"/>
      <c r="R474" s="4"/>
      <c r="S474" s="4"/>
      <c r="T474" s="4"/>
      <c r="U474" s="77"/>
      <c r="V474" s="4"/>
      <c r="W474" s="4"/>
      <c r="X474" s="4"/>
      <c r="Y474" s="4"/>
      <c r="Z474" s="4"/>
      <c r="AA474" s="77"/>
      <c r="AB474" s="4"/>
      <c r="AC474" s="4"/>
      <c r="AD474" s="4"/>
      <c r="AE474" s="4"/>
      <c r="AF474" s="4"/>
      <c r="AG474" s="4"/>
      <c r="AH474" s="4"/>
    </row>
    <row r="475" spans="1:34">
      <c r="A475" s="4"/>
      <c r="B475" s="4"/>
      <c r="C475" s="64"/>
      <c r="D475" s="65"/>
      <c r="E475" s="4"/>
      <c r="F475" s="4"/>
      <c r="G475" s="65"/>
      <c r="H475" s="4"/>
      <c r="I475" s="4"/>
      <c r="J475" s="4"/>
      <c r="K475" s="4"/>
      <c r="L475" s="4"/>
      <c r="M475" s="4"/>
      <c r="N475" s="4"/>
      <c r="O475" s="4"/>
      <c r="P475" s="4"/>
      <c r="Q475" s="77"/>
      <c r="R475" s="4"/>
      <c r="S475" s="4"/>
      <c r="T475" s="4"/>
      <c r="U475" s="77"/>
      <c r="V475" s="4"/>
      <c r="W475" s="4"/>
      <c r="X475" s="4"/>
      <c r="Y475" s="4"/>
      <c r="Z475" s="4"/>
      <c r="AA475" s="77"/>
      <c r="AB475" s="4"/>
      <c r="AC475" s="4"/>
      <c r="AD475" s="4"/>
      <c r="AE475" s="4"/>
      <c r="AF475" s="4"/>
      <c r="AG475" s="4"/>
      <c r="AH475" s="4"/>
    </row>
    <row r="476" spans="1:34">
      <c r="A476" s="4"/>
      <c r="B476" s="4"/>
      <c r="C476" s="64"/>
      <c r="D476" s="65"/>
      <c r="E476" s="4"/>
      <c r="F476" s="4"/>
      <c r="G476" s="65"/>
      <c r="H476" s="4"/>
      <c r="I476" s="4"/>
      <c r="J476" s="4"/>
      <c r="K476" s="4"/>
      <c r="L476" s="4"/>
      <c r="M476" s="4"/>
      <c r="N476" s="4"/>
      <c r="O476" s="4"/>
      <c r="P476" s="4"/>
      <c r="Q476" s="77"/>
      <c r="R476" s="4"/>
      <c r="S476" s="4"/>
      <c r="T476" s="4"/>
      <c r="U476" s="77"/>
      <c r="V476" s="4"/>
      <c r="W476" s="4"/>
      <c r="X476" s="4"/>
      <c r="Y476" s="4"/>
      <c r="Z476" s="4"/>
      <c r="AA476" s="77"/>
      <c r="AB476" s="4"/>
      <c r="AC476" s="4"/>
      <c r="AD476" s="4"/>
      <c r="AE476" s="4"/>
      <c r="AF476" s="4"/>
      <c r="AG476" s="4"/>
      <c r="AH476" s="4"/>
    </row>
    <row r="477" spans="1:34">
      <c r="A477" s="4"/>
      <c r="B477" s="4"/>
      <c r="C477" s="64"/>
      <c r="D477" s="65"/>
      <c r="E477" s="4"/>
      <c r="F477" s="4"/>
      <c r="G477" s="65"/>
      <c r="H477" s="4"/>
      <c r="I477" s="4"/>
      <c r="J477" s="4"/>
      <c r="K477" s="4"/>
      <c r="L477" s="4"/>
      <c r="M477" s="4"/>
      <c r="N477" s="4"/>
      <c r="O477" s="4"/>
      <c r="P477" s="4"/>
      <c r="Q477" s="77"/>
      <c r="R477" s="4"/>
      <c r="S477" s="4"/>
      <c r="T477" s="4"/>
      <c r="U477" s="77"/>
      <c r="V477" s="4"/>
      <c r="W477" s="4"/>
      <c r="X477" s="4"/>
      <c r="Y477" s="4"/>
      <c r="Z477" s="4"/>
      <c r="AA477" s="77"/>
      <c r="AB477" s="4"/>
      <c r="AC477" s="4"/>
      <c r="AD477" s="4"/>
      <c r="AE477" s="4"/>
      <c r="AF477" s="4"/>
      <c r="AG477" s="4"/>
      <c r="AH477" s="4"/>
    </row>
    <row r="478" spans="1:34">
      <c r="A478" s="4"/>
      <c r="B478" s="4"/>
      <c r="C478" s="64"/>
      <c r="D478" s="65"/>
      <c r="E478" s="4"/>
      <c r="F478" s="4"/>
      <c r="G478" s="65"/>
      <c r="H478" s="4"/>
      <c r="I478" s="4"/>
      <c r="J478" s="4"/>
      <c r="K478" s="4"/>
      <c r="L478" s="4"/>
      <c r="M478" s="4"/>
      <c r="N478" s="4"/>
      <c r="O478" s="4"/>
      <c r="P478" s="4"/>
      <c r="Q478" s="77"/>
      <c r="R478" s="4"/>
      <c r="S478" s="4"/>
      <c r="T478" s="4"/>
      <c r="U478" s="77"/>
      <c r="V478" s="4"/>
      <c r="W478" s="4"/>
      <c r="X478" s="4"/>
      <c r="Y478" s="4"/>
      <c r="Z478" s="4"/>
      <c r="AA478" s="77"/>
      <c r="AB478" s="4"/>
      <c r="AC478" s="4"/>
      <c r="AD478" s="4"/>
      <c r="AE478" s="4"/>
      <c r="AF478" s="4"/>
      <c r="AG478" s="4"/>
      <c r="AH478" s="4"/>
    </row>
    <row r="479" spans="1:34">
      <c r="A479" s="4"/>
      <c r="B479" s="4"/>
      <c r="C479" s="64"/>
      <c r="D479" s="65"/>
      <c r="E479" s="4"/>
      <c r="F479" s="4"/>
      <c r="G479" s="65"/>
      <c r="H479" s="4"/>
      <c r="I479" s="4"/>
      <c r="J479" s="4"/>
      <c r="K479" s="4"/>
      <c r="L479" s="4"/>
      <c r="M479" s="4"/>
      <c r="N479" s="4"/>
      <c r="O479" s="4"/>
      <c r="P479" s="4"/>
      <c r="Q479" s="77"/>
      <c r="R479" s="4"/>
      <c r="S479" s="4"/>
      <c r="T479" s="4"/>
      <c r="U479" s="77"/>
      <c r="V479" s="4"/>
      <c r="W479" s="4"/>
      <c r="X479" s="4"/>
      <c r="Y479" s="4"/>
      <c r="Z479" s="4"/>
      <c r="AA479" s="77"/>
      <c r="AB479" s="4"/>
      <c r="AC479" s="4"/>
      <c r="AD479" s="4"/>
      <c r="AE479" s="4"/>
      <c r="AF479" s="4"/>
      <c r="AG479" s="4"/>
      <c r="AH479" s="4"/>
    </row>
    <row r="480" spans="1:34">
      <c r="A480" s="4"/>
      <c r="B480" s="4"/>
      <c r="C480" s="64"/>
      <c r="D480" s="65"/>
      <c r="E480" s="4"/>
      <c r="F480" s="4"/>
      <c r="G480" s="65"/>
      <c r="H480" s="4"/>
      <c r="I480" s="4"/>
      <c r="J480" s="4"/>
      <c r="K480" s="4"/>
      <c r="L480" s="4"/>
      <c r="M480" s="4"/>
      <c r="N480" s="4"/>
      <c r="O480" s="4"/>
      <c r="P480" s="4"/>
      <c r="Q480" s="77"/>
      <c r="R480" s="4"/>
      <c r="S480" s="4"/>
      <c r="T480" s="4"/>
      <c r="U480" s="77"/>
      <c r="V480" s="4"/>
      <c r="W480" s="4"/>
      <c r="X480" s="4"/>
      <c r="Y480" s="4"/>
      <c r="Z480" s="4"/>
      <c r="AA480" s="77"/>
      <c r="AB480" s="4"/>
      <c r="AC480" s="4"/>
      <c r="AD480" s="4"/>
      <c r="AE480" s="4"/>
      <c r="AF480" s="4"/>
      <c r="AG480" s="4"/>
      <c r="AH480" s="4"/>
    </row>
    <row r="481" spans="1:34">
      <c r="A481" s="4"/>
      <c r="B481" s="4"/>
      <c r="C481" s="64"/>
      <c r="D481" s="65"/>
      <c r="E481" s="4"/>
      <c r="F481" s="4"/>
      <c r="G481" s="65"/>
      <c r="H481" s="4"/>
      <c r="I481" s="4"/>
      <c r="J481" s="4"/>
      <c r="K481" s="4"/>
      <c r="L481" s="4"/>
      <c r="M481" s="4"/>
      <c r="N481" s="4"/>
      <c r="O481" s="4"/>
      <c r="P481" s="4"/>
      <c r="Q481" s="77"/>
      <c r="R481" s="4"/>
      <c r="S481" s="4"/>
      <c r="T481" s="4"/>
      <c r="U481" s="77"/>
      <c r="V481" s="4"/>
      <c r="W481" s="4"/>
      <c r="X481" s="4"/>
      <c r="Y481" s="4"/>
      <c r="Z481" s="4"/>
      <c r="AA481" s="77"/>
      <c r="AB481" s="4"/>
      <c r="AC481" s="4"/>
      <c r="AD481" s="4"/>
      <c r="AE481" s="4"/>
      <c r="AF481" s="4"/>
      <c r="AG481" s="4"/>
      <c r="AH481" s="4"/>
    </row>
    <row r="482" spans="1:34">
      <c r="A482" s="4"/>
      <c r="B482" s="4"/>
      <c r="C482" s="64"/>
      <c r="D482" s="65"/>
      <c r="E482" s="4"/>
      <c r="F482" s="4"/>
      <c r="G482" s="65"/>
      <c r="H482" s="4"/>
      <c r="I482" s="4"/>
      <c r="J482" s="4"/>
      <c r="K482" s="4"/>
      <c r="L482" s="4"/>
      <c r="M482" s="4"/>
      <c r="N482" s="4"/>
      <c r="O482" s="4"/>
      <c r="P482" s="4"/>
      <c r="Q482" s="77"/>
      <c r="R482" s="4"/>
      <c r="S482" s="4"/>
      <c r="T482" s="4"/>
      <c r="U482" s="77"/>
      <c r="V482" s="4"/>
      <c r="W482" s="4"/>
      <c r="X482" s="4"/>
      <c r="Y482" s="4"/>
      <c r="Z482" s="4"/>
      <c r="AA482" s="77"/>
      <c r="AB482" s="4"/>
      <c r="AC482" s="4"/>
      <c r="AD482" s="4"/>
      <c r="AE482" s="4"/>
      <c r="AF482" s="4"/>
      <c r="AG482" s="4"/>
      <c r="AH482" s="4"/>
    </row>
    <row r="483" spans="1:34">
      <c r="A483" s="4"/>
      <c r="B483" s="4"/>
      <c r="C483" s="64"/>
      <c r="D483" s="65"/>
      <c r="E483" s="4"/>
      <c r="F483" s="4"/>
      <c r="G483" s="65"/>
      <c r="H483" s="4"/>
      <c r="I483" s="4"/>
      <c r="J483" s="4"/>
      <c r="K483" s="4"/>
      <c r="L483" s="4"/>
      <c r="M483" s="4"/>
      <c r="N483" s="4"/>
      <c r="O483" s="4"/>
      <c r="P483" s="4"/>
      <c r="Q483" s="77"/>
      <c r="R483" s="4"/>
      <c r="S483" s="4"/>
      <c r="T483" s="4"/>
      <c r="U483" s="77"/>
      <c r="V483" s="4"/>
      <c r="W483" s="4"/>
      <c r="X483" s="4"/>
      <c r="Y483" s="4"/>
      <c r="Z483" s="4"/>
      <c r="AA483" s="77"/>
      <c r="AB483" s="4"/>
      <c r="AC483" s="4"/>
      <c r="AD483" s="4"/>
      <c r="AE483" s="4"/>
      <c r="AF483" s="4"/>
      <c r="AG483" s="4"/>
      <c r="AH483" s="4"/>
    </row>
    <row r="484" spans="1:34">
      <c r="A484" s="4"/>
      <c r="B484" s="4"/>
      <c r="C484" s="64"/>
      <c r="D484" s="65"/>
      <c r="E484" s="4"/>
      <c r="F484" s="4"/>
      <c r="G484" s="65"/>
      <c r="H484" s="4"/>
      <c r="I484" s="4"/>
      <c r="J484" s="4"/>
      <c r="K484" s="4"/>
      <c r="L484" s="4"/>
      <c r="M484" s="4"/>
      <c r="N484" s="4"/>
      <c r="O484" s="4"/>
      <c r="P484" s="4"/>
      <c r="Q484" s="77"/>
      <c r="R484" s="4"/>
      <c r="S484" s="4"/>
      <c r="T484" s="4"/>
      <c r="U484" s="77"/>
      <c r="V484" s="4"/>
      <c r="W484" s="4"/>
      <c r="X484" s="4"/>
      <c r="Y484" s="4"/>
      <c r="Z484" s="4"/>
      <c r="AA484" s="77"/>
      <c r="AB484" s="4"/>
      <c r="AC484" s="4"/>
      <c r="AD484" s="4"/>
      <c r="AE484" s="4"/>
      <c r="AF484" s="4"/>
      <c r="AG484" s="4"/>
      <c r="AH484" s="4"/>
    </row>
    <row r="485" spans="1:34">
      <c r="A485" s="4"/>
      <c r="B485" s="4"/>
      <c r="C485" s="64"/>
      <c r="D485" s="65"/>
      <c r="E485" s="4"/>
      <c r="F485" s="4"/>
      <c r="G485" s="65"/>
      <c r="H485" s="4"/>
      <c r="I485" s="4"/>
      <c r="J485" s="4"/>
      <c r="K485" s="4"/>
      <c r="L485" s="4"/>
      <c r="M485" s="4"/>
      <c r="N485" s="4"/>
      <c r="O485" s="4"/>
      <c r="P485" s="4"/>
      <c r="Q485" s="77"/>
      <c r="R485" s="4"/>
      <c r="S485" s="4"/>
      <c r="T485" s="4"/>
      <c r="U485" s="77"/>
      <c r="V485" s="4"/>
      <c r="W485" s="4"/>
      <c r="X485" s="4"/>
      <c r="Y485" s="4"/>
      <c r="Z485" s="4"/>
      <c r="AA485" s="77"/>
      <c r="AB485" s="4"/>
      <c r="AC485" s="4"/>
      <c r="AD485" s="4"/>
      <c r="AE485" s="4"/>
      <c r="AF485" s="4"/>
      <c r="AG485" s="4"/>
      <c r="AH485" s="4"/>
    </row>
    <row r="486" spans="1:34">
      <c r="A486" s="4"/>
      <c r="B486" s="4"/>
      <c r="C486" s="64"/>
      <c r="D486" s="65"/>
      <c r="E486" s="4"/>
      <c r="F486" s="4"/>
      <c r="G486" s="65"/>
      <c r="H486" s="4"/>
      <c r="I486" s="4"/>
      <c r="J486" s="4"/>
      <c r="K486" s="4"/>
      <c r="L486" s="4"/>
      <c r="M486" s="4"/>
      <c r="N486" s="4"/>
      <c r="O486" s="4"/>
      <c r="P486" s="4"/>
      <c r="Q486" s="77"/>
      <c r="R486" s="4"/>
      <c r="S486" s="4"/>
      <c r="T486" s="4"/>
      <c r="U486" s="77"/>
      <c r="V486" s="4"/>
      <c r="W486" s="4"/>
      <c r="X486" s="4"/>
      <c r="Y486" s="4"/>
      <c r="Z486" s="4"/>
      <c r="AA486" s="77"/>
      <c r="AB486" s="4"/>
      <c r="AC486" s="4"/>
      <c r="AD486" s="4"/>
      <c r="AE486" s="4"/>
      <c r="AF486" s="4"/>
      <c r="AG486" s="4"/>
      <c r="AH486" s="4"/>
    </row>
    <row r="487" spans="1:34">
      <c r="A487" s="4"/>
      <c r="B487" s="4"/>
      <c r="C487" s="64"/>
      <c r="D487" s="65"/>
      <c r="E487" s="4"/>
      <c r="F487" s="4"/>
      <c r="G487" s="65"/>
      <c r="H487" s="4"/>
      <c r="I487" s="4"/>
      <c r="J487" s="4"/>
      <c r="K487" s="4"/>
      <c r="L487" s="4"/>
      <c r="M487" s="4"/>
      <c r="N487" s="4"/>
      <c r="O487" s="4"/>
      <c r="P487" s="4"/>
      <c r="Q487" s="77"/>
      <c r="R487" s="4"/>
      <c r="S487" s="4"/>
      <c r="T487" s="4"/>
      <c r="U487" s="77"/>
      <c r="V487" s="4"/>
      <c r="W487" s="4"/>
      <c r="X487" s="4"/>
      <c r="Y487" s="4"/>
      <c r="Z487" s="4"/>
      <c r="AA487" s="77"/>
      <c r="AB487" s="4"/>
      <c r="AC487" s="4"/>
      <c r="AD487" s="4"/>
      <c r="AE487" s="4"/>
      <c r="AF487" s="4"/>
      <c r="AG487" s="4"/>
      <c r="AH487" s="4"/>
    </row>
    <row r="488" spans="1:34">
      <c r="A488" s="4"/>
      <c r="B488" s="4"/>
      <c r="C488" s="64"/>
      <c r="D488" s="65"/>
      <c r="E488" s="4"/>
      <c r="F488" s="4"/>
      <c r="G488" s="65"/>
      <c r="H488" s="4"/>
      <c r="I488" s="4"/>
      <c r="J488" s="4"/>
      <c r="K488" s="4"/>
      <c r="L488" s="4"/>
      <c r="M488" s="4"/>
      <c r="N488" s="4"/>
      <c r="O488" s="4"/>
      <c r="P488" s="4"/>
      <c r="Q488" s="77"/>
      <c r="R488" s="4"/>
      <c r="S488" s="4"/>
      <c r="T488" s="4"/>
      <c r="U488" s="77"/>
      <c r="V488" s="4"/>
      <c r="W488" s="4"/>
      <c r="X488" s="4"/>
      <c r="Y488" s="4"/>
      <c r="Z488" s="4"/>
      <c r="AA488" s="77"/>
      <c r="AB488" s="4"/>
      <c r="AC488" s="4"/>
      <c r="AD488" s="4"/>
      <c r="AE488" s="4"/>
      <c r="AF488" s="4"/>
      <c r="AG488" s="4"/>
      <c r="AH488" s="4"/>
    </row>
    <row r="489" spans="1:34">
      <c r="A489" s="4"/>
      <c r="B489" s="4"/>
      <c r="C489" s="64"/>
      <c r="D489" s="65"/>
      <c r="E489" s="4"/>
      <c r="F489" s="4"/>
      <c r="G489" s="65"/>
      <c r="H489" s="4"/>
      <c r="I489" s="4"/>
      <c r="J489" s="4"/>
      <c r="K489" s="4"/>
      <c r="L489" s="4"/>
      <c r="M489" s="4"/>
      <c r="N489" s="4"/>
      <c r="O489" s="4"/>
      <c r="P489" s="4"/>
      <c r="Q489" s="77"/>
      <c r="R489" s="4"/>
      <c r="S489" s="4"/>
      <c r="T489" s="4"/>
      <c r="U489" s="77"/>
      <c r="V489" s="4"/>
      <c r="W489" s="4"/>
      <c r="X489" s="4"/>
      <c r="Y489" s="4"/>
      <c r="Z489" s="4"/>
      <c r="AA489" s="77"/>
      <c r="AB489" s="4"/>
      <c r="AC489" s="4"/>
      <c r="AD489" s="4"/>
      <c r="AE489" s="4"/>
      <c r="AF489" s="4"/>
      <c r="AG489" s="4"/>
      <c r="AH489" s="4"/>
    </row>
    <row r="490" spans="1:34">
      <c r="A490" s="4"/>
      <c r="B490" s="4"/>
      <c r="C490" s="64"/>
      <c r="D490" s="65"/>
      <c r="E490" s="4"/>
      <c r="F490" s="4"/>
      <c r="G490" s="65"/>
      <c r="H490" s="4"/>
      <c r="I490" s="4"/>
      <c r="J490" s="4"/>
      <c r="K490" s="4"/>
      <c r="L490" s="4"/>
      <c r="M490" s="4"/>
      <c r="N490" s="4"/>
      <c r="O490" s="4"/>
      <c r="P490" s="4"/>
      <c r="Q490" s="77"/>
      <c r="R490" s="4"/>
      <c r="S490" s="4"/>
      <c r="T490" s="4"/>
      <c r="U490" s="77"/>
      <c r="V490" s="4"/>
      <c r="W490" s="4"/>
      <c r="X490" s="4"/>
      <c r="Y490" s="4"/>
      <c r="Z490" s="4"/>
      <c r="AA490" s="77"/>
      <c r="AB490" s="4"/>
      <c r="AC490" s="4"/>
      <c r="AD490" s="4"/>
      <c r="AE490" s="4"/>
      <c r="AF490" s="4"/>
      <c r="AG490" s="4"/>
      <c r="AH490" s="4"/>
    </row>
    <row r="491" spans="1:34">
      <c r="A491" s="4"/>
      <c r="B491" s="4"/>
      <c r="C491" s="64"/>
      <c r="D491" s="65"/>
      <c r="E491" s="4"/>
      <c r="F491" s="4"/>
      <c r="G491" s="65"/>
      <c r="H491" s="4"/>
      <c r="I491" s="4"/>
      <c r="J491" s="4"/>
      <c r="K491" s="4"/>
      <c r="L491" s="4"/>
      <c r="M491" s="4"/>
      <c r="N491" s="4"/>
      <c r="O491" s="4"/>
      <c r="P491" s="4"/>
      <c r="Q491" s="77"/>
      <c r="R491" s="4"/>
      <c r="S491" s="4"/>
      <c r="T491" s="4"/>
      <c r="U491" s="77"/>
      <c r="V491" s="4"/>
      <c r="W491" s="4"/>
      <c r="X491" s="4"/>
      <c r="Y491" s="4"/>
      <c r="Z491" s="4"/>
      <c r="AA491" s="77"/>
      <c r="AB491" s="4"/>
      <c r="AC491" s="4"/>
      <c r="AD491" s="4"/>
      <c r="AE491" s="4"/>
      <c r="AF491" s="4"/>
      <c r="AG491" s="4"/>
      <c r="AH491" s="4"/>
    </row>
    <row r="492" spans="1:34">
      <c r="A492" s="4"/>
      <c r="B492" s="4"/>
      <c r="C492" s="64"/>
      <c r="D492" s="65"/>
      <c r="E492" s="4"/>
      <c r="F492" s="4"/>
      <c r="G492" s="65"/>
      <c r="H492" s="4"/>
      <c r="I492" s="4"/>
      <c r="J492" s="4"/>
      <c r="K492" s="4"/>
      <c r="L492" s="4"/>
      <c r="M492" s="4"/>
      <c r="N492" s="4"/>
      <c r="O492" s="4"/>
      <c r="P492" s="4"/>
      <c r="Q492" s="77"/>
      <c r="R492" s="4"/>
      <c r="S492" s="4"/>
      <c r="T492" s="4"/>
      <c r="U492" s="77"/>
      <c r="V492" s="4"/>
      <c r="W492" s="4"/>
      <c r="X492" s="4"/>
      <c r="Y492" s="4"/>
      <c r="Z492" s="4"/>
      <c r="AA492" s="77"/>
      <c r="AB492" s="4"/>
      <c r="AC492" s="4"/>
      <c r="AD492" s="4"/>
      <c r="AE492" s="4"/>
      <c r="AF492" s="4"/>
      <c r="AG492" s="4"/>
      <c r="AH492" s="4"/>
    </row>
    <row r="493" spans="1:34">
      <c r="A493" s="4"/>
      <c r="B493" s="4"/>
      <c r="C493" s="64"/>
      <c r="D493" s="65"/>
      <c r="E493" s="4"/>
      <c r="F493" s="4"/>
      <c r="G493" s="65"/>
      <c r="H493" s="4"/>
      <c r="I493" s="4"/>
      <c r="J493" s="4"/>
      <c r="K493" s="4"/>
      <c r="L493" s="4"/>
      <c r="M493" s="4"/>
      <c r="N493" s="4"/>
      <c r="O493" s="4"/>
      <c r="P493" s="4"/>
      <c r="Q493" s="77"/>
      <c r="R493" s="4"/>
      <c r="S493" s="4"/>
      <c r="T493" s="4"/>
      <c r="U493" s="77"/>
      <c r="V493" s="4"/>
      <c r="W493" s="4"/>
      <c r="X493" s="4"/>
      <c r="Y493" s="4"/>
      <c r="Z493" s="4"/>
      <c r="AA493" s="77"/>
      <c r="AB493" s="4"/>
      <c r="AC493" s="4"/>
      <c r="AD493" s="4"/>
      <c r="AE493" s="4"/>
      <c r="AF493" s="4"/>
      <c r="AG493" s="4"/>
      <c r="AH493" s="4"/>
    </row>
    <row r="494" spans="1:34">
      <c r="A494" s="4"/>
      <c r="B494" s="4"/>
      <c r="C494" s="64"/>
      <c r="D494" s="65"/>
      <c r="E494" s="4"/>
      <c r="F494" s="4"/>
      <c r="G494" s="65"/>
      <c r="H494" s="4"/>
      <c r="I494" s="4"/>
      <c r="J494" s="4"/>
      <c r="K494" s="4"/>
      <c r="L494" s="4"/>
      <c r="M494" s="4"/>
      <c r="N494" s="4"/>
      <c r="O494" s="4"/>
      <c r="P494" s="4"/>
      <c r="Q494" s="77"/>
      <c r="R494" s="4"/>
      <c r="S494" s="4"/>
      <c r="T494" s="4"/>
      <c r="U494" s="77"/>
      <c r="V494" s="4"/>
      <c r="W494" s="4"/>
      <c r="X494" s="4"/>
      <c r="Y494" s="4"/>
      <c r="Z494" s="4"/>
      <c r="AA494" s="77"/>
      <c r="AB494" s="4"/>
      <c r="AC494" s="4"/>
      <c r="AD494" s="4"/>
      <c r="AE494" s="4"/>
      <c r="AF494" s="4"/>
      <c r="AG494" s="4"/>
      <c r="AH494" s="4"/>
    </row>
    <row r="495" spans="1:34">
      <c r="A495" s="4"/>
      <c r="B495" s="4"/>
      <c r="C495" s="64"/>
      <c r="D495" s="65"/>
      <c r="E495" s="4"/>
      <c r="F495" s="4"/>
      <c r="G495" s="65"/>
      <c r="H495" s="4"/>
      <c r="I495" s="4"/>
      <c r="J495" s="4"/>
      <c r="K495" s="4"/>
      <c r="L495" s="4"/>
      <c r="M495" s="4"/>
      <c r="N495" s="4"/>
      <c r="O495" s="4"/>
      <c r="P495" s="4"/>
      <c r="Q495" s="77"/>
      <c r="R495" s="4"/>
      <c r="S495" s="4"/>
      <c r="T495" s="4"/>
      <c r="U495" s="77"/>
      <c r="V495" s="4"/>
      <c r="W495" s="4"/>
      <c r="X495" s="4"/>
      <c r="Y495" s="4"/>
      <c r="Z495" s="4"/>
      <c r="AA495" s="77"/>
      <c r="AB495" s="4"/>
      <c r="AC495" s="4"/>
      <c r="AD495" s="4"/>
      <c r="AE495" s="4"/>
      <c r="AF495" s="4"/>
      <c r="AG495" s="4"/>
      <c r="AH495" s="4"/>
    </row>
    <row r="496" spans="1:34">
      <c r="A496" s="4"/>
      <c r="B496" s="4"/>
      <c r="C496" s="64"/>
      <c r="D496" s="65"/>
      <c r="E496" s="4"/>
      <c r="F496" s="4"/>
      <c r="G496" s="65"/>
      <c r="H496" s="4"/>
      <c r="I496" s="4"/>
      <c r="J496" s="4"/>
      <c r="K496" s="4"/>
      <c r="L496" s="4"/>
      <c r="M496" s="4"/>
      <c r="N496" s="4"/>
      <c r="O496" s="4"/>
      <c r="P496" s="4"/>
      <c r="Q496" s="77"/>
      <c r="R496" s="4"/>
      <c r="S496" s="4"/>
      <c r="T496" s="4"/>
      <c r="U496" s="77"/>
      <c r="V496" s="4"/>
      <c r="W496" s="4"/>
      <c r="X496" s="4"/>
      <c r="Y496" s="4"/>
      <c r="Z496" s="4"/>
      <c r="AA496" s="77"/>
      <c r="AB496" s="4"/>
      <c r="AC496" s="4"/>
      <c r="AD496" s="4"/>
      <c r="AE496" s="4"/>
      <c r="AF496" s="4"/>
      <c r="AG496" s="4"/>
      <c r="AH496" s="4"/>
    </row>
    <row r="497" spans="1:34">
      <c r="A497" s="4"/>
      <c r="B497" s="4"/>
      <c r="C497" s="64"/>
      <c r="D497" s="65"/>
      <c r="E497" s="4"/>
      <c r="F497" s="4"/>
      <c r="G497" s="65"/>
      <c r="H497" s="4"/>
      <c r="I497" s="4"/>
      <c r="J497" s="4"/>
      <c r="K497" s="4"/>
      <c r="L497" s="4"/>
      <c r="M497" s="4"/>
      <c r="N497" s="4"/>
      <c r="O497" s="4"/>
      <c r="P497" s="4"/>
      <c r="Q497" s="77"/>
      <c r="R497" s="4"/>
      <c r="S497" s="4"/>
      <c r="T497" s="4"/>
      <c r="U497" s="77"/>
      <c r="V497" s="4"/>
      <c r="W497" s="4"/>
      <c r="X497" s="4"/>
      <c r="Y497" s="4"/>
      <c r="Z497" s="4"/>
      <c r="AA497" s="77"/>
      <c r="AB497" s="4"/>
      <c r="AC497" s="4"/>
      <c r="AD497" s="4"/>
      <c r="AE497" s="4"/>
      <c r="AF497" s="4"/>
      <c r="AG497" s="4"/>
      <c r="AH497" s="4"/>
    </row>
    <row r="498" spans="1:34">
      <c r="A498" s="4"/>
      <c r="B498" s="4"/>
      <c r="C498" s="64"/>
      <c r="D498" s="65"/>
      <c r="E498" s="4"/>
      <c r="F498" s="4"/>
      <c r="G498" s="65"/>
      <c r="H498" s="4"/>
      <c r="I498" s="4"/>
      <c r="J498" s="4"/>
      <c r="K498" s="4"/>
      <c r="L498" s="4"/>
      <c r="M498" s="4"/>
      <c r="N498" s="4"/>
      <c r="O498" s="4"/>
      <c r="P498" s="4"/>
      <c r="Q498" s="77"/>
      <c r="R498" s="4"/>
      <c r="S498" s="4"/>
      <c r="T498" s="4"/>
      <c r="U498" s="77"/>
      <c r="V498" s="4"/>
      <c r="W498" s="4"/>
      <c r="X498" s="4"/>
      <c r="Y498" s="4"/>
      <c r="Z498" s="4"/>
      <c r="AA498" s="77"/>
      <c r="AB498" s="4"/>
      <c r="AC498" s="4"/>
      <c r="AD498" s="4"/>
      <c r="AE498" s="4"/>
      <c r="AF498" s="4"/>
      <c r="AG498" s="4"/>
      <c r="AH498" s="4"/>
    </row>
    <row r="499" spans="1:34">
      <c r="A499" s="4"/>
      <c r="B499" s="4"/>
      <c r="C499" s="64"/>
      <c r="D499" s="65"/>
      <c r="E499" s="4"/>
      <c r="F499" s="4"/>
      <c r="G499" s="65"/>
      <c r="H499" s="4"/>
      <c r="I499" s="4"/>
      <c r="J499" s="4"/>
      <c r="K499" s="4"/>
      <c r="L499" s="4"/>
      <c r="M499" s="4"/>
      <c r="N499" s="4"/>
      <c r="O499" s="4"/>
      <c r="P499" s="4"/>
      <c r="Q499" s="77"/>
      <c r="R499" s="4"/>
      <c r="S499" s="4"/>
      <c r="T499" s="4"/>
      <c r="U499" s="77"/>
      <c r="V499" s="4"/>
      <c r="W499" s="4"/>
      <c r="X499" s="4"/>
      <c r="Y499" s="4"/>
      <c r="Z499" s="4"/>
      <c r="AA499" s="77"/>
      <c r="AB499" s="4"/>
      <c r="AC499" s="4"/>
      <c r="AD499" s="4"/>
      <c r="AE499" s="4"/>
      <c r="AF499" s="4"/>
      <c r="AG499" s="4"/>
      <c r="AH499" s="4"/>
    </row>
    <row r="500" spans="1:34">
      <c r="A500" s="4"/>
      <c r="B500" s="4"/>
      <c r="C500" s="64"/>
      <c r="D500" s="65"/>
      <c r="E500" s="4"/>
      <c r="F500" s="4"/>
      <c r="G500" s="65"/>
      <c r="H500" s="4"/>
      <c r="I500" s="4"/>
      <c r="J500" s="4"/>
      <c r="K500" s="4"/>
      <c r="L500" s="4"/>
      <c r="M500" s="4"/>
      <c r="N500" s="4"/>
      <c r="O500" s="4"/>
      <c r="P500" s="4"/>
      <c r="Q500" s="77"/>
      <c r="R500" s="4"/>
      <c r="S500" s="4"/>
      <c r="T500" s="4"/>
      <c r="U500" s="77"/>
      <c r="V500" s="4"/>
      <c r="W500" s="4"/>
      <c r="X500" s="4"/>
      <c r="Y500" s="4"/>
      <c r="Z500" s="4"/>
      <c r="AA500" s="77"/>
      <c r="AB500" s="4"/>
      <c r="AC500" s="4"/>
      <c r="AD500" s="4"/>
      <c r="AE500" s="4"/>
      <c r="AF500" s="4"/>
      <c r="AG500" s="4"/>
      <c r="AH500" s="4"/>
    </row>
    <row r="501" spans="1:34">
      <c r="A501" s="4"/>
      <c r="B501" s="4"/>
      <c r="C501" s="64"/>
      <c r="D501" s="65"/>
      <c r="E501" s="4"/>
      <c r="F501" s="4"/>
      <c r="G501" s="65"/>
      <c r="H501" s="4"/>
      <c r="I501" s="4"/>
      <c r="J501" s="4"/>
      <c r="K501" s="4"/>
      <c r="L501" s="4"/>
      <c r="M501" s="4"/>
      <c r="N501" s="4"/>
      <c r="O501" s="4"/>
      <c r="P501" s="4"/>
      <c r="Q501" s="77"/>
      <c r="R501" s="4"/>
      <c r="S501" s="4"/>
      <c r="T501" s="4"/>
      <c r="U501" s="77"/>
      <c r="V501" s="4"/>
      <c r="W501" s="4"/>
      <c r="X501" s="4"/>
      <c r="Y501" s="4"/>
      <c r="Z501" s="4"/>
      <c r="AA501" s="77"/>
      <c r="AB501" s="4"/>
      <c r="AC501" s="4"/>
      <c r="AD501" s="4"/>
      <c r="AE501" s="4"/>
      <c r="AF501" s="4"/>
      <c r="AG501" s="4"/>
      <c r="AH501" s="4"/>
    </row>
    <row r="502" spans="1:34">
      <c r="A502" s="4"/>
      <c r="B502" s="4"/>
      <c r="C502" s="64"/>
      <c r="D502" s="65"/>
      <c r="E502" s="4"/>
      <c r="F502" s="4"/>
      <c r="G502" s="65"/>
      <c r="H502" s="4"/>
      <c r="I502" s="4"/>
      <c r="J502" s="4"/>
      <c r="K502" s="4"/>
      <c r="L502" s="4"/>
      <c r="M502" s="4"/>
      <c r="N502" s="4"/>
      <c r="O502" s="4"/>
      <c r="P502" s="4"/>
      <c r="Q502" s="77"/>
      <c r="R502" s="4"/>
      <c r="S502" s="4"/>
      <c r="T502" s="4"/>
      <c r="U502" s="77"/>
      <c r="V502" s="4"/>
      <c r="W502" s="4"/>
      <c r="X502" s="4"/>
      <c r="Y502" s="4"/>
      <c r="Z502" s="4"/>
      <c r="AA502" s="77"/>
      <c r="AB502" s="4"/>
      <c r="AC502" s="4"/>
      <c r="AD502" s="4"/>
      <c r="AE502" s="4"/>
      <c r="AF502" s="4"/>
      <c r="AG502" s="4"/>
      <c r="AH502" s="4"/>
    </row>
    <row r="503" spans="1:34">
      <c r="A503" s="4"/>
      <c r="B503" s="4"/>
      <c r="C503" s="64"/>
      <c r="D503" s="65"/>
      <c r="E503" s="4"/>
      <c r="F503" s="4"/>
      <c r="G503" s="65"/>
      <c r="H503" s="4"/>
      <c r="I503" s="4"/>
      <c r="J503" s="4"/>
      <c r="K503" s="4"/>
      <c r="L503" s="4"/>
      <c r="M503" s="4"/>
      <c r="N503" s="4"/>
      <c r="O503" s="4"/>
      <c r="P503" s="4"/>
      <c r="Q503" s="77"/>
      <c r="R503" s="4"/>
      <c r="S503" s="4"/>
      <c r="T503" s="4"/>
      <c r="U503" s="77"/>
      <c r="V503" s="4"/>
      <c r="W503" s="4"/>
      <c r="X503" s="4"/>
      <c r="Y503" s="4"/>
      <c r="Z503" s="4"/>
      <c r="AA503" s="77"/>
      <c r="AB503" s="4"/>
      <c r="AC503" s="4"/>
      <c r="AD503" s="4"/>
      <c r="AE503" s="4"/>
      <c r="AF503" s="4"/>
      <c r="AG503" s="4"/>
      <c r="AH503" s="4"/>
    </row>
    <row r="504" spans="1:34">
      <c r="A504" s="4"/>
      <c r="B504" s="4"/>
      <c r="C504" s="64"/>
      <c r="D504" s="65"/>
      <c r="E504" s="4"/>
      <c r="F504" s="4"/>
      <c r="G504" s="65"/>
      <c r="H504" s="4"/>
      <c r="I504" s="4"/>
      <c r="J504" s="4"/>
      <c r="K504" s="4"/>
      <c r="L504" s="4"/>
      <c r="M504" s="4"/>
      <c r="N504" s="4"/>
      <c r="O504" s="4"/>
      <c r="P504" s="4"/>
      <c r="Q504" s="77"/>
      <c r="R504" s="4"/>
      <c r="S504" s="4"/>
      <c r="T504" s="4"/>
      <c r="U504" s="77"/>
      <c r="V504" s="4"/>
      <c r="W504" s="4"/>
      <c r="X504" s="4"/>
      <c r="Y504" s="4"/>
      <c r="Z504" s="4"/>
      <c r="AA504" s="77"/>
      <c r="AB504" s="4"/>
      <c r="AC504" s="4"/>
      <c r="AD504" s="4"/>
      <c r="AE504" s="4"/>
      <c r="AF504" s="4"/>
      <c r="AG504" s="4"/>
      <c r="AH504" s="4"/>
    </row>
    <row r="505" spans="1:34">
      <c r="A505" s="4"/>
      <c r="B505" s="4"/>
      <c r="C505" s="64"/>
      <c r="D505" s="65"/>
      <c r="E505" s="4"/>
      <c r="F505" s="4"/>
      <c r="G505" s="65"/>
      <c r="H505" s="4"/>
      <c r="I505" s="4"/>
      <c r="J505" s="4"/>
      <c r="K505" s="4"/>
      <c r="L505" s="4"/>
      <c r="M505" s="4"/>
      <c r="N505" s="4"/>
      <c r="O505" s="4"/>
      <c r="P505" s="4"/>
      <c r="Q505" s="77"/>
      <c r="R505" s="4"/>
      <c r="S505" s="4"/>
      <c r="T505" s="4"/>
      <c r="U505" s="77"/>
      <c r="V505" s="4"/>
      <c r="W505" s="4"/>
      <c r="X505" s="4"/>
      <c r="Y505" s="4"/>
      <c r="Z505" s="4"/>
      <c r="AA505" s="77"/>
      <c r="AB505" s="4"/>
      <c r="AC505" s="4"/>
      <c r="AD505" s="4"/>
      <c r="AE505" s="4"/>
      <c r="AF505" s="4"/>
      <c r="AG505" s="4"/>
      <c r="AH505" s="4"/>
    </row>
    <row r="506" spans="1:34">
      <c r="A506" s="4"/>
      <c r="B506" s="4"/>
      <c r="C506" s="64"/>
      <c r="D506" s="65"/>
      <c r="E506" s="4"/>
      <c r="F506" s="4"/>
      <c r="G506" s="65"/>
      <c r="H506" s="4"/>
      <c r="I506" s="4"/>
      <c r="J506" s="4"/>
      <c r="K506" s="4"/>
      <c r="L506" s="4"/>
      <c r="M506" s="4"/>
      <c r="N506" s="4"/>
      <c r="O506" s="4"/>
      <c r="P506" s="4"/>
      <c r="Q506" s="77"/>
      <c r="R506" s="4"/>
      <c r="S506" s="4"/>
      <c r="T506" s="4"/>
      <c r="U506" s="77"/>
      <c r="V506" s="4"/>
      <c r="W506" s="4"/>
      <c r="X506" s="4"/>
      <c r="Y506" s="4"/>
      <c r="Z506" s="4"/>
      <c r="AA506" s="77"/>
      <c r="AB506" s="4"/>
      <c r="AC506" s="4"/>
      <c r="AD506" s="4"/>
      <c r="AE506" s="4"/>
      <c r="AF506" s="4"/>
      <c r="AG506" s="4"/>
      <c r="AH506" s="4"/>
    </row>
    <row r="507" spans="1:34">
      <c r="A507" s="4"/>
      <c r="B507" s="4"/>
      <c r="C507" s="64"/>
      <c r="D507" s="65"/>
      <c r="E507" s="4"/>
      <c r="F507" s="4"/>
      <c r="G507" s="65"/>
      <c r="H507" s="4"/>
      <c r="I507" s="4"/>
      <c r="J507" s="4"/>
      <c r="K507" s="4"/>
      <c r="L507" s="4"/>
      <c r="M507" s="4"/>
      <c r="N507" s="4"/>
      <c r="O507" s="4"/>
      <c r="P507" s="4"/>
      <c r="Q507" s="77"/>
      <c r="R507" s="4"/>
      <c r="S507" s="4"/>
      <c r="T507" s="4"/>
      <c r="U507" s="77"/>
      <c r="V507" s="4"/>
      <c r="W507" s="4"/>
      <c r="X507" s="4"/>
      <c r="Y507" s="4"/>
      <c r="Z507" s="4"/>
      <c r="AA507" s="77"/>
      <c r="AB507" s="4"/>
      <c r="AC507" s="4"/>
      <c r="AD507" s="4"/>
      <c r="AE507" s="4"/>
      <c r="AF507" s="4"/>
      <c r="AG507" s="4"/>
      <c r="AH507" s="4"/>
    </row>
    <row r="508" spans="1:34">
      <c r="A508" s="4"/>
      <c r="B508" s="4"/>
      <c r="C508" s="64"/>
      <c r="D508" s="65"/>
      <c r="E508" s="4"/>
      <c r="F508" s="4"/>
      <c r="G508" s="65"/>
      <c r="H508" s="4"/>
      <c r="I508" s="4"/>
      <c r="J508" s="4"/>
      <c r="K508" s="4"/>
      <c r="L508" s="4"/>
      <c r="M508" s="4"/>
      <c r="N508" s="4"/>
      <c r="O508" s="4"/>
      <c r="P508" s="4"/>
      <c r="Q508" s="77"/>
      <c r="R508" s="4"/>
      <c r="S508" s="4"/>
      <c r="T508" s="4"/>
      <c r="U508" s="77"/>
      <c r="V508" s="4"/>
      <c r="W508" s="4"/>
      <c r="X508" s="4"/>
      <c r="Y508" s="4"/>
      <c r="Z508" s="4"/>
      <c r="AA508" s="77"/>
      <c r="AB508" s="4"/>
      <c r="AC508" s="4"/>
      <c r="AD508" s="4"/>
      <c r="AE508" s="4"/>
      <c r="AF508" s="4"/>
      <c r="AG508" s="4"/>
      <c r="AH508" s="4"/>
    </row>
    <row r="509" spans="1:34">
      <c r="A509" s="4"/>
      <c r="B509" s="4"/>
      <c r="C509" s="64"/>
      <c r="D509" s="65"/>
      <c r="E509" s="4"/>
      <c r="F509" s="4"/>
      <c r="G509" s="65"/>
      <c r="H509" s="4"/>
      <c r="I509" s="4"/>
      <c r="J509" s="4"/>
      <c r="K509" s="4"/>
      <c r="L509" s="4"/>
      <c r="M509" s="4"/>
      <c r="N509" s="4"/>
      <c r="O509" s="4"/>
      <c r="P509" s="4"/>
      <c r="Q509" s="77"/>
      <c r="R509" s="4"/>
      <c r="S509" s="4"/>
      <c r="T509" s="4"/>
      <c r="U509" s="77"/>
      <c r="V509" s="4"/>
      <c r="W509" s="4"/>
      <c r="X509" s="4"/>
      <c r="Y509" s="4"/>
      <c r="Z509" s="4"/>
      <c r="AA509" s="77"/>
      <c r="AB509" s="4"/>
      <c r="AC509" s="4"/>
      <c r="AD509" s="4"/>
      <c r="AE509" s="4"/>
      <c r="AF509" s="4"/>
      <c r="AG509" s="4"/>
      <c r="AH509" s="4"/>
    </row>
    <row r="510" spans="1:34">
      <c r="A510" s="4"/>
      <c r="B510" s="4"/>
      <c r="C510" s="64"/>
      <c r="D510" s="65"/>
      <c r="E510" s="4"/>
      <c r="F510" s="4"/>
      <c r="G510" s="65"/>
      <c r="H510" s="4"/>
      <c r="I510" s="4"/>
      <c r="J510" s="4"/>
      <c r="K510" s="4"/>
      <c r="L510" s="4"/>
      <c r="M510" s="4"/>
      <c r="N510" s="4"/>
      <c r="O510" s="4"/>
      <c r="P510" s="4"/>
      <c r="Q510" s="77"/>
      <c r="R510" s="4"/>
      <c r="S510" s="4"/>
      <c r="T510" s="4"/>
      <c r="U510" s="77"/>
      <c r="V510" s="4"/>
      <c r="W510" s="4"/>
      <c r="X510" s="4"/>
      <c r="Y510" s="4"/>
      <c r="Z510" s="4"/>
      <c r="AA510" s="77"/>
      <c r="AB510" s="4"/>
      <c r="AC510" s="4"/>
      <c r="AD510" s="4"/>
      <c r="AE510" s="4"/>
      <c r="AF510" s="4"/>
      <c r="AG510" s="4"/>
      <c r="AH510" s="4"/>
    </row>
    <row r="511" spans="1:34">
      <c r="A511" s="4"/>
      <c r="B511" s="4"/>
      <c r="C511" s="64"/>
      <c r="D511" s="65"/>
      <c r="E511" s="4"/>
      <c r="F511" s="4"/>
      <c r="G511" s="65"/>
      <c r="H511" s="4"/>
      <c r="I511" s="4"/>
      <c r="J511" s="4"/>
      <c r="K511" s="4"/>
      <c r="L511" s="4"/>
      <c r="M511" s="4"/>
      <c r="N511" s="4"/>
      <c r="O511" s="4"/>
      <c r="P511" s="4"/>
      <c r="Q511" s="77"/>
      <c r="R511" s="4"/>
      <c r="S511" s="4"/>
      <c r="T511" s="4"/>
      <c r="U511" s="77"/>
      <c r="V511" s="4"/>
      <c r="W511" s="4"/>
      <c r="X511" s="4"/>
      <c r="Y511" s="4"/>
      <c r="Z511" s="4"/>
      <c r="AA511" s="77"/>
      <c r="AB511" s="4"/>
      <c r="AC511" s="4"/>
      <c r="AD511" s="4"/>
      <c r="AE511" s="4"/>
      <c r="AF511" s="4"/>
      <c r="AG511" s="4"/>
      <c r="AH511" s="4"/>
    </row>
    <row r="512" spans="1:34">
      <c r="A512" s="4"/>
      <c r="B512" s="4"/>
      <c r="C512" s="64"/>
      <c r="D512" s="65"/>
      <c r="E512" s="4"/>
      <c r="F512" s="4"/>
      <c r="G512" s="65"/>
      <c r="H512" s="4"/>
      <c r="I512" s="4"/>
      <c r="J512" s="4"/>
      <c r="K512" s="4"/>
      <c r="L512" s="4"/>
      <c r="M512" s="4"/>
      <c r="N512" s="4"/>
      <c r="O512" s="4"/>
      <c r="P512" s="4"/>
      <c r="Q512" s="77"/>
      <c r="R512" s="4"/>
      <c r="S512" s="4"/>
      <c r="T512" s="4"/>
      <c r="U512" s="77"/>
      <c r="V512" s="4"/>
      <c r="W512" s="4"/>
      <c r="X512" s="4"/>
      <c r="Y512" s="4"/>
      <c r="Z512" s="4"/>
      <c r="AA512" s="77"/>
      <c r="AB512" s="4"/>
      <c r="AC512" s="4"/>
      <c r="AD512" s="4"/>
      <c r="AE512" s="4"/>
      <c r="AF512" s="4"/>
      <c r="AG512" s="4"/>
      <c r="AH512" s="4"/>
    </row>
    <row r="513" spans="1:34">
      <c r="A513" s="4"/>
      <c r="B513" s="4"/>
      <c r="C513" s="64"/>
      <c r="D513" s="65"/>
      <c r="E513" s="4"/>
      <c r="F513" s="4"/>
      <c r="G513" s="65"/>
      <c r="H513" s="4"/>
      <c r="I513" s="4"/>
      <c r="J513" s="4"/>
      <c r="K513" s="4"/>
      <c r="L513" s="4"/>
      <c r="M513" s="4"/>
      <c r="N513" s="4"/>
      <c r="O513" s="4"/>
      <c r="P513" s="4"/>
      <c r="Q513" s="77"/>
      <c r="R513" s="4"/>
      <c r="S513" s="4"/>
      <c r="T513" s="4"/>
      <c r="U513" s="77"/>
      <c r="V513" s="4"/>
      <c r="W513" s="4"/>
      <c r="X513" s="4"/>
      <c r="Y513" s="4"/>
      <c r="Z513" s="4"/>
      <c r="AA513" s="77"/>
      <c r="AB513" s="4"/>
      <c r="AC513" s="4"/>
      <c r="AD513" s="4"/>
      <c r="AE513" s="4"/>
      <c r="AF513" s="4"/>
      <c r="AG513" s="4"/>
      <c r="AH513" s="4"/>
    </row>
    <row r="514" spans="1:34">
      <c r="A514" s="4"/>
      <c r="B514" s="4"/>
      <c r="C514" s="64"/>
      <c r="D514" s="65"/>
      <c r="E514" s="4"/>
      <c r="F514" s="4"/>
      <c r="G514" s="65"/>
      <c r="H514" s="4"/>
      <c r="I514" s="4"/>
      <c r="J514" s="4"/>
      <c r="K514" s="4"/>
      <c r="L514" s="4"/>
      <c r="M514" s="4"/>
      <c r="N514" s="4"/>
      <c r="O514" s="4"/>
      <c r="P514" s="4"/>
      <c r="Q514" s="77"/>
      <c r="R514" s="4"/>
      <c r="S514" s="4"/>
      <c r="T514" s="4"/>
      <c r="U514" s="77"/>
      <c r="V514" s="4"/>
      <c r="W514" s="4"/>
      <c r="X514" s="4"/>
      <c r="Y514" s="4"/>
      <c r="Z514" s="4"/>
      <c r="AA514" s="77"/>
      <c r="AB514" s="4"/>
      <c r="AC514" s="4"/>
      <c r="AD514" s="4"/>
      <c r="AE514" s="4"/>
      <c r="AF514" s="4"/>
      <c r="AG514" s="4"/>
      <c r="AH514" s="4"/>
    </row>
    <row r="515" spans="1:34">
      <c r="A515" s="4"/>
      <c r="B515" s="4"/>
      <c r="C515" s="64"/>
      <c r="D515" s="65"/>
      <c r="E515" s="4"/>
      <c r="F515" s="4"/>
      <c r="G515" s="65"/>
      <c r="H515" s="4"/>
      <c r="I515" s="4"/>
      <c r="J515" s="4"/>
      <c r="K515" s="4"/>
      <c r="L515" s="4"/>
      <c r="M515" s="4"/>
      <c r="N515" s="4"/>
      <c r="O515" s="4"/>
      <c r="P515" s="4"/>
      <c r="Q515" s="77"/>
      <c r="R515" s="4"/>
      <c r="S515" s="4"/>
      <c r="T515" s="4"/>
      <c r="U515" s="77"/>
      <c r="V515" s="4"/>
      <c r="W515" s="4"/>
      <c r="X515" s="4"/>
      <c r="Y515" s="4"/>
      <c r="Z515" s="4"/>
      <c r="AA515" s="77"/>
      <c r="AB515" s="4"/>
      <c r="AC515" s="4"/>
      <c r="AD515" s="4"/>
      <c r="AE515" s="4"/>
      <c r="AF515" s="4"/>
      <c r="AG515" s="4"/>
      <c r="AH515" s="4"/>
    </row>
    <row r="516" spans="1:34">
      <c r="A516" s="4"/>
      <c r="B516" s="4"/>
      <c r="C516" s="64"/>
      <c r="D516" s="65"/>
      <c r="E516" s="4"/>
      <c r="F516" s="4"/>
      <c r="G516" s="65"/>
      <c r="H516" s="4"/>
      <c r="I516" s="4"/>
      <c r="J516" s="4"/>
      <c r="K516" s="4"/>
      <c r="L516" s="4"/>
      <c r="M516" s="4"/>
      <c r="N516" s="4"/>
      <c r="O516" s="4"/>
      <c r="P516" s="4"/>
      <c r="Q516" s="77"/>
      <c r="R516" s="4"/>
      <c r="S516" s="4"/>
      <c r="T516" s="4"/>
      <c r="U516" s="77"/>
      <c r="V516" s="4"/>
      <c r="W516" s="4"/>
      <c r="X516" s="4"/>
      <c r="Y516" s="4"/>
      <c r="Z516" s="4"/>
      <c r="AA516" s="77"/>
      <c r="AB516" s="4"/>
      <c r="AC516" s="4"/>
      <c r="AD516" s="4"/>
      <c r="AE516" s="4"/>
      <c r="AF516" s="4"/>
      <c r="AG516" s="4"/>
      <c r="AH516" s="4"/>
    </row>
    <row r="517" spans="1:34">
      <c r="A517" s="4"/>
      <c r="B517" s="4"/>
      <c r="C517" s="64"/>
      <c r="D517" s="65"/>
      <c r="E517" s="4"/>
      <c r="F517" s="4"/>
      <c r="G517" s="65"/>
      <c r="H517" s="4"/>
      <c r="I517" s="4"/>
      <c r="J517" s="4"/>
      <c r="K517" s="4"/>
      <c r="L517" s="4"/>
      <c r="M517" s="4"/>
      <c r="N517" s="4"/>
      <c r="O517" s="4"/>
      <c r="P517" s="4"/>
      <c r="Q517" s="77"/>
      <c r="R517" s="4"/>
      <c r="S517" s="4"/>
      <c r="T517" s="4"/>
      <c r="U517" s="77"/>
      <c r="V517" s="4"/>
      <c r="W517" s="4"/>
      <c r="X517" s="4"/>
      <c r="Y517" s="4"/>
      <c r="Z517" s="4"/>
      <c r="AA517" s="77"/>
      <c r="AB517" s="4"/>
      <c r="AC517" s="4"/>
      <c r="AD517" s="4"/>
      <c r="AE517" s="4"/>
      <c r="AF517" s="4"/>
      <c r="AG517" s="4"/>
      <c r="AH517" s="4"/>
    </row>
    <row r="518" spans="1:34">
      <c r="A518" s="4"/>
      <c r="B518" s="4"/>
      <c r="C518" s="64"/>
      <c r="D518" s="65"/>
      <c r="E518" s="4"/>
      <c r="F518" s="4"/>
      <c r="G518" s="65"/>
      <c r="H518" s="4"/>
      <c r="I518" s="4"/>
      <c r="J518" s="4"/>
      <c r="K518" s="4"/>
      <c r="L518" s="4"/>
      <c r="M518" s="4"/>
      <c r="N518" s="4"/>
      <c r="O518" s="4"/>
      <c r="P518" s="4"/>
      <c r="Q518" s="77"/>
      <c r="R518" s="4"/>
      <c r="S518" s="4"/>
      <c r="T518" s="4"/>
      <c r="U518" s="77"/>
      <c r="V518" s="4"/>
      <c r="W518" s="4"/>
      <c r="X518" s="4"/>
      <c r="Y518" s="4"/>
      <c r="Z518" s="4"/>
      <c r="AA518" s="77"/>
      <c r="AB518" s="4"/>
      <c r="AC518" s="4"/>
      <c r="AD518" s="4"/>
      <c r="AE518" s="4"/>
      <c r="AF518" s="4"/>
      <c r="AG518" s="4"/>
      <c r="AH518" s="4"/>
    </row>
    <row r="519" spans="1:34">
      <c r="A519" s="4"/>
      <c r="B519" s="4"/>
      <c r="C519" s="64"/>
      <c r="D519" s="65"/>
      <c r="E519" s="4"/>
      <c r="F519" s="4"/>
      <c r="G519" s="65"/>
      <c r="H519" s="4"/>
      <c r="I519" s="4"/>
      <c r="J519" s="4"/>
      <c r="K519" s="4"/>
      <c r="L519" s="4"/>
      <c r="M519" s="4"/>
      <c r="N519" s="4"/>
      <c r="O519" s="4"/>
      <c r="P519" s="4"/>
      <c r="Q519" s="77"/>
      <c r="R519" s="4"/>
      <c r="S519" s="4"/>
      <c r="T519" s="4"/>
      <c r="U519" s="77"/>
      <c r="V519" s="4"/>
      <c r="W519" s="4"/>
      <c r="X519" s="4"/>
      <c r="Y519" s="4"/>
      <c r="Z519" s="4"/>
      <c r="AA519" s="77"/>
      <c r="AB519" s="4"/>
      <c r="AC519" s="4"/>
      <c r="AD519" s="4"/>
      <c r="AE519" s="4"/>
      <c r="AF519" s="4"/>
      <c r="AG519" s="4"/>
      <c r="AH519" s="4"/>
    </row>
    <row r="520" spans="1:34">
      <c r="A520" s="4"/>
      <c r="B520" s="4"/>
      <c r="C520" s="64"/>
      <c r="D520" s="65"/>
      <c r="E520" s="4"/>
      <c r="F520" s="4"/>
      <c r="G520" s="65"/>
      <c r="H520" s="4"/>
      <c r="I520" s="4"/>
      <c r="J520" s="4"/>
      <c r="K520" s="4"/>
      <c r="L520" s="4"/>
      <c r="M520" s="4"/>
      <c r="N520" s="4"/>
      <c r="O520" s="4"/>
      <c r="P520" s="4"/>
      <c r="Q520" s="77"/>
      <c r="R520" s="4"/>
      <c r="S520" s="4"/>
      <c r="T520" s="4"/>
      <c r="U520" s="77"/>
      <c r="V520" s="4"/>
      <c r="W520" s="4"/>
      <c r="X520" s="4"/>
      <c r="Y520" s="4"/>
      <c r="Z520" s="4"/>
      <c r="AA520" s="77"/>
      <c r="AB520" s="4"/>
      <c r="AC520" s="4"/>
      <c r="AD520" s="4"/>
      <c r="AE520" s="4"/>
      <c r="AF520" s="4"/>
      <c r="AG520" s="4"/>
      <c r="AH520" s="4"/>
    </row>
    <row r="521" spans="1:34">
      <c r="A521" s="4"/>
      <c r="B521" s="4"/>
      <c r="C521" s="64"/>
      <c r="D521" s="65"/>
      <c r="E521" s="4"/>
      <c r="F521" s="4"/>
      <c r="G521" s="65"/>
      <c r="H521" s="4"/>
      <c r="I521" s="4"/>
      <c r="J521" s="4"/>
      <c r="K521" s="4"/>
      <c r="L521" s="4"/>
      <c r="M521" s="4"/>
      <c r="N521" s="4"/>
      <c r="O521" s="4"/>
      <c r="P521" s="4"/>
      <c r="Q521" s="77"/>
      <c r="R521" s="4"/>
      <c r="S521" s="4"/>
      <c r="T521" s="4"/>
      <c r="U521" s="77"/>
      <c r="V521" s="4"/>
      <c r="W521" s="4"/>
      <c r="X521" s="4"/>
      <c r="Y521" s="4"/>
      <c r="Z521" s="4"/>
      <c r="AA521" s="77"/>
      <c r="AB521" s="4"/>
      <c r="AC521" s="4"/>
      <c r="AD521" s="4"/>
      <c r="AE521" s="4"/>
      <c r="AF521" s="4"/>
      <c r="AG521" s="4"/>
      <c r="AH521" s="4"/>
    </row>
    <row r="522" spans="1:34">
      <c r="A522" s="4"/>
      <c r="B522" s="4"/>
      <c r="C522" s="64"/>
      <c r="D522" s="65"/>
      <c r="E522" s="4"/>
      <c r="F522" s="4"/>
      <c r="G522" s="65"/>
      <c r="H522" s="4"/>
      <c r="I522" s="4"/>
      <c r="J522" s="4"/>
      <c r="K522" s="4"/>
      <c r="L522" s="4"/>
      <c r="M522" s="4"/>
      <c r="N522" s="4"/>
      <c r="O522" s="4"/>
      <c r="P522" s="4"/>
      <c r="Q522" s="77"/>
      <c r="R522" s="4"/>
      <c r="S522" s="4"/>
      <c r="T522" s="4"/>
      <c r="U522" s="77"/>
      <c r="V522" s="4"/>
      <c r="W522" s="4"/>
      <c r="X522" s="4"/>
      <c r="Y522" s="4"/>
      <c r="Z522" s="4"/>
      <c r="AA522" s="77"/>
      <c r="AB522" s="4"/>
      <c r="AC522" s="4"/>
      <c r="AD522" s="4"/>
      <c r="AE522" s="4"/>
      <c r="AF522" s="4"/>
      <c r="AG522" s="4"/>
      <c r="AH522" s="4"/>
    </row>
    <row r="523" spans="1:34">
      <c r="A523" s="4"/>
      <c r="B523" s="4"/>
      <c r="C523" s="64"/>
      <c r="D523" s="65"/>
      <c r="E523" s="4"/>
      <c r="F523" s="4"/>
      <c r="G523" s="65"/>
      <c r="H523" s="4"/>
      <c r="I523" s="4"/>
      <c r="J523" s="4"/>
      <c r="K523" s="4"/>
      <c r="L523" s="4"/>
      <c r="M523" s="4"/>
      <c r="N523" s="4"/>
      <c r="O523" s="4"/>
      <c r="P523" s="4"/>
      <c r="Q523" s="77"/>
      <c r="R523" s="4"/>
      <c r="S523" s="4"/>
      <c r="T523" s="4"/>
      <c r="U523" s="77"/>
      <c r="V523" s="4"/>
      <c r="W523" s="4"/>
      <c r="X523" s="4"/>
      <c r="Y523" s="4"/>
      <c r="Z523" s="4"/>
      <c r="AA523" s="77"/>
      <c r="AB523" s="4"/>
      <c r="AC523" s="4"/>
      <c r="AD523" s="4"/>
      <c r="AE523" s="4"/>
      <c r="AF523" s="4"/>
      <c r="AG523" s="4"/>
      <c r="AH523" s="4"/>
    </row>
    <row r="524" spans="1:34">
      <c r="A524" s="4"/>
      <c r="B524" s="4"/>
      <c r="C524" s="64"/>
      <c r="D524" s="65"/>
      <c r="E524" s="4"/>
      <c r="F524" s="4"/>
      <c r="G524" s="65"/>
      <c r="H524" s="4"/>
      <c r="I524" s="4"/>
      <c r="J524" s="4"/>
      <c r="K524" s="4"/>
      <c r="L524" s="4"/>
      <c r="M524" s="4"/>
      <c r="N524" s="4"/>
      <c r="O524" s="4"/>
      <c r="P524" s="4"/>
      <c r="Q524" s="77"/>
      <c r="R524" s="4"/>
      <c r="S524" s="4"/>
      <c r="T524" s="4"/>
      <c r="U524" s="77"/>
      <c r="V524" s="4"/>
      <c r="W524" s="4"/>
      <c r="X524" s="4"/>
      <c r="Y524" s="4"/>
      <c r="Z524" s="4"/>
      <c r="AA524" s="77"/>
      <c r="AB524" s="4"/>
      <c r="AC524" s="4"/>
      <c r="AD524" s="4"/>
      <c r="AE524" s="4"/>
      <c r="AF524" s="4"/>
      <c r="AG524" s="4"/>
      <c r="AH524" s="4"/>
    </row>
    <row r="525" spans="1:34">
      <c r="A525" s="4"/>
      <c r="B525" s="4"/>
      <c r="C525" s="64"/>
      <c r="D525" s="65"/>
      <c r="E525" s="4"/>
      <c r="F525" s="4"/>
      <c r="G525" s="65"/>
      <c r="H525" s="4"/>
      <c r="I525" s="4"/>
      <c r="J525" s="4"/>
      <c r="K525" s="4"/>
      <c r="L525" s="4"/>
      <c r="M525" s="4"/>
      <c r="N525" s="4"/>
      <c r="O525" s="4"/>
      <c r="P525" s="4"/>
      <c r="Q525" s="77"/>
      <c r="R525" s="4"/>
      <c r="S525" s="4"/>
      <c r="T525" s="4"/>
      <c r="U525" s="77"/>
      <c r="V525" s="4"/>
      <c r="W525" s="4"/>
      <c r="X525" s="4"/>
      <c r="Y525" s="4"/>
      <c r="Z525" s="4"/>
      <c r="AA525" s="77"/>
      <c r="AB525" s="4"/>
      <c r="AC525" s="4"/>
      <c r="AD525" s="4"/>
      <c r="AE525" s="4"/>
      <c r="AF525" s="4"/>
      <c r="AG525" s="4"/>
      <c r="AH525" s="4"/>
    </row>
    <row r="526" spans="1:34">
      <c r="A526" s="4"/>
      <c r="B526" s="4"/>
      <c r="C526" s="64"/>
      <c r="D526" s="65"/>
      <c r="E526" s="4"/>
      <c r="F526" s="4"/>
      <c r="G526" s="65"/>
      <c r="H526" s="4"/>
      <c r="I526" s="4"/>
      <c r="J526" s="4"/>
      <c r="K526" s="4"/>
      <c r="L526" s="4"/>
      <c r="M526" s="4"/>
      <c r="N526" s="4"/>
      <c r="O526" s="4"/>
      <c r="P526" s="4"/>
      <c r="Q526" s="77"/>
      <c r="R526" s="4"/>
      <c r="S526" s="4"/>
      <c r="T526" s="4"/>
      <c r="U526" s="77"/>
      <c r="V526" s="4"/>
      <c r="W526" s="4"/>
      <c r="X526" s="4"/>
      <c r="Y526" s="4"/>
      <c r="Z526" s="4"/>
      <c r="AA526" s="77"/>
      <c r="AB526" s="4"/>
      <c r="AC526" s="4"/>
      <c r="AD526" s="4"/>
      <c r="AE526" s="4"/>
      <c r="AF526" s="4"/>
      <c r="AG526" s="4"/>
      <c r="AH526" s="4"/>
    </row>
    <row r="527" spans="1:34">
      <c r="A527" s="4"/>
      <c r="B527" s="4"/>
      <c r="C527" s="64"/>
      <c r="D527" s="65"/>
      <c r="E527" s="4"/>
      <c r="F527" s="4"/>
      <c r="G527" s="65"/>
      <c r="H527" s="4"/>
      <c r="I527" s="4"/>
      <c r="J527" s="4"/>
      <c r="K527" s="4"/>
      <c r="L527" s="4"/>
      <c r="M527" s="4"/>
      <c r="N527" s="4"/>
      <c r="O527" s="4"/>
      <c r="P527" s="4"/>
      <c r="Q527" s="77"/>
      <c r="R527" s="4"/>
      <c r="S527" s="4"/>
      <c r="T527" s="4"/>
      <c r="U527" s="77"/>
      <c r="V527" s="4"/>
      <c r="W527" s="4"/>
      <c r="X527" s="4"/>
      <c r="Y527" s="4"/>
      <c r="Z527" s="4"/>
      <c r="AA527" s="77"/>
      <c r="AB527" s="4"/>
      <c r="AC527" s="4"/>
      <c r="AD527" s="4"/>
      <c r="AE527" s="4"/>
      <c r="AF527" s="4"/>
      <c r="AG527" s="4"/>
      <c r="AH527" s="4"/>
    </row>
    <row r="528" spans="1:34">
      <c r="A528" s="4"/>
      <c r="B528" s="4"/>
      <c r="C528" s="64"/>
      <c r="D528" s="65"/>
      <c r="E528" s="4"/>
      <c r="F528" s="4"/>
      <c r="G528" s="65"/>
      <c r="H528" s="4"/>
      <c r="I528" s="4"/>
      <c r="J528" s="4"/>
      <c r="K528" s="4"/>
      <c r="L528" s="4"/>
      <c r="M528" s="4"/>
      <c r="N528" s="4"/>
      <c r="O528" s="4"/>
      <c r="P528" s="4"/>
      <c r="Q528" s="77"/>
      <c r="R528" s="4"/>
      <c r="S528" s="4"/>
      <c r="T528" s="4"/>
      <c r="U528" s="77"/>
      <c r="V528" s="4"/>
      <c r="W528" s="4"/>
      <c r="X528" s="4"/>
      <c r="Y528" s="4"/>
      <c r="Z528" s="4"/>
      <c r="AA528" s="77"/>
      <c r="AB528" s="4"/>
      <c r="AC528" s="4"/>
      <c r="AD528" s="4"/>
      <c r="AE528" s="4"/>
      <c r="AF528" s="4"/>
      <c r="AG528" s="4"/>
      <c r="AH528" s="4"/>
    </row>
    <row r="529" spans="1:34">
      <c r="A529" s="4"/>
      <c r="B529" s="4"/>
      <c r="C529" s="64"/>
      <c r="D529" s="65"/>
      <c r="E529" s="4"/>
      <c r="F529" s="4"/>
      <c r="G529" s="65"/>
      <c r="H529" s="4"/>
      <c r="I529" s="4"/>
      <c r="J529" s="4"/>
      <c r="K529" s="4"/>
      <c r="L529" s="4"/>
      <c r="M529" s="4"/>
      <c r="N529" s="4"/>
      <c r="O529" s="4"/>
      <c r="P529" s="4"/>
      <c r="Q529" s="77"/>
      <c r="R529" s="4"/>
      <c r="S529" s="4"/>
      <c r="T529" s="4"/>
      <c r="U529" s="77"/>
      <c r="V529" s="4"/>
      <c r="W529" s="4"/>
      <c r="X529" s="4"/>
      <c r="Y529" s="4"/>
      <c r="Z529" s="4"/>
      <c r="AA529" s="77"/>
      <c r="AB529" s="4"/>
      <c r="AC529" s="4"/>
      <c r="AD529" s="4"/>
      <c r="AE529" s="4"/>
      <c r="AF529" s="4"/>
      <c r="AG529" s="4"/>
      <c r="AH529" s="4"/>
    </row>
    <row r="530" spans="1:34">
      <c r="A530" s="4"/>
      <c r="B530" s="4"/>
      <c r="C530" s="64"/>
      <c r="D530" s="65"/>
      <c r="E530" s="4"/>
      <c r="F530" s="4"/>
      <c r="G530" s="65"/>
      <c r="H530" s="4"/>
      <c r="I530" s="4"/>
      <c r="J530" s="4"/>
      <c r="K530" s="4"/>
      <c r="L530" s="4"/>
      <c r="M530" s="4"/>
      <c r="N530" s="4"/>
      <c r="O530" s="4"/>
      <c r="P530" s="4"/>
      <c r="Q530" s="77"/>
      <c r="R530" s="4"/>
      <c r="S530" s="4"/>
      <c r="T530" s="4"/>
      <c r="U530" s="77"/>
      <c r="V530" s="4"/>
      <c r="W530" s="4"/>
      <c r="X530" s="4"/>
      <c r="Y530" s="4"/>
      <c r="Z530" s="4"/>
      <c r="AA530" s="77"/>
      <c r="AB530" s="4"/>
      <c r="AC530" s="4"/>
      <c r="AD530" s="4"/>
      <c r="AE530" s="4"/>
      <c r="AF530" s="4"/>
      <c r="AG530" s="4"/>
      <c r="AH530" s="4"/>
    </row>
    <row r="531" spans="1:34">
      <c r="A531" s="4"/>
      <c r="B531" s="4"/>
      <c r="C531" s="64"/>
      <c r="D531" s="65"/>
      <c r="E531" s="4"/>
      <c r="F531" s="4"/>
      <c r="G531" s="65"/>
      <c r="H531" s="4"/>
      <c r="I531" s="4"/>
      <c r="J531" s="4"/>
      <c r="K531" s="4"/>
      <c r="L531" s="4"/>
      <c r="M531" s="4"/>
      <c r="N531" s="4"/>
      <c r="O531" s="4"/>
      <c r="P531" s="4"/>
      <c r="Q531" s="77"/>
      <c r="R531" s="4"/>
      <c r="S531" s="4"/>
      <c r="T531" s="4"/>
      <c r="U531" s="77"/>
      <c r="V531" s="4"/>
      <c r="W531" s="4"/>
      <c r="X531" s="4"/>
      <c r="Y531" s="4"/>
      <c r="Z531" s="4"/>
      <c r="AA531" s="77"/>
      <c r="AB531" s="4"/>
      <c r="AC531" s="4"/>
      <c r="AD531" s="4"/>
      <c r="AE531" s="4"/>
      <c r="AF531" s="4"/>
      <c r="AG531" s="4"/>
      <c r="AH531" s="4"/>
    </row>
    <row r="532" spans="1:34">
      <c r="A532" s="4"/>
      <c r="B532" s="4"/>
      <c r="C532" s="64"/>
      <c r="D532" s="65"/>
      <c r="E532" s="4"/>
      <c r="F532" s="4"/>
      <c r="G532" s="65"/>
      <c r="H532" s="4"/>
      <c r="I532" s="4"/>
      <c r="J532" s="4"/>
      <c r="K532" s="4"/>
      <c r="L532" s="4"/>
      <c r="M532" s="4"/>
      <c r="N532" s="4"/>
      <c r="O532" s="4"/>
      <c r="P532" s="4"/>
      <c r="Q532" s="77"/>
      <c r="R532" s="4"/>
      <c r="S532" s="4"/>
      <c r="T532" s="4"/>
      <c r="U532" s="77"/>
      <c r="V532" s="4"/>
      <c r="W532" s="4"/>
      <c r="X532" s="4"/>
      <c r="Y532" s="4"/>
      <c r="Z532" s="4"/>
      <c r="AA532" s="77"/>
      <c r="AB532" s="4"/>
      <c r="AC532" s="4"/>
      <c r="AD532" s="4"/>
      <c r="AE532" s="4"/>
      <c r="AF532" s="4"/>
      <c r="AG532" s="4"/>
      <c r="AH532" s="4"/>
    </row>
    <row r="533" spans="1:34">
      <c r="A533" s="4"/>
      <c r="B533" s="4"/>
      <c r="C533" s="64"/>
      <c r="D533" s="65"/>
      <c r="E533" s="4"/>
      <c r="F533" s="4"/>
      <c r="G533" s="65"/>
      <c r="H533" s="4"/>
      <c r="I533" s="4"/>
      <c r="J533" s="4"/>
      <c r="K533" s="4"/>
      <c r="L533" s="4"/>
      <c r="M533" s="4"/>
      <c r="N533" s="4"/>
      <c r="O533" s="4"/>
      <c r="P533" s="4"/>
      <c r="Q533" s="77"/>
      <c r="R533" s="4"/>
      <c r="S533" s="4"/>
      <c r="T533" s="4"/>
      <c r="U533" s="77"/>
      <c r="V533" s="4"/>
      <c r="W533" s="4"/>
      <c r="X533" s="4"/>
      <c r="Y533" s="4"/>
      <c r="Z533" s="4"/>
      <c r="AA533" s="77"/>
      <c r="AB533" s="4"/>
      <c r="AC533" s="4"/>
      <c r="AD533" s="4"/>
      <c r="AE533" s="4"/>
      <c r="AF533" s="4"/>
      <c r="AG533" s="4"/>
      <c r="AH533" s="4"/>
    </row>
    <row r="534" spans="1:34">
      <c r="A534" s="4"/>
      <c r="B534" s="4"/>
      <c r="C534" s="64"/>
      <c r="D534" s="65"/>
      <c r="E534" s="4"/>
      <c r="F534" s="4"/>
      <c r="G534" s="65"/>
      <c r="H534" s="4"/>
      <c r="I534" s="4"/>
      <c r="J534" s="4"/>
      <c r="K534" s="4"/>
      <c r="L534" s="4"/>
      <c r="M534" s="4"/>
      <c r="N534" s="4"/>
      <c r="O534" s="4"/>
      <c r="P534" s="4"/>
      <c r="Q534" s="77"/>
      <c r="R534" s="4"/>
      <c r="S534" s="4"/>
      <c r="T534" s="4"/>
      <c r="U534" s="77"/>
      <c r="V534" s="4"/>
      <c r="W534" s="4"/>
      <c r="X534" s="4"/>
      <c r="Y534" s="4"/>
      <c r="Z534" s="4"/>
      <c r="AA534" s="77"/>
      <c r="AB534" s="4"/>
      <c r="AC534" s="4"/>
      <c r="AD534" s="4"/>
      <c r="AE534" s="4"/>
      <c r="AF534" s="4"/>
      <c r="AG534" s="4"/>
      <c r="AH534" s="4"/>
    </row>
    <row r="535" spans="1:34">
      <c r="A535" s="4"/>
      <c r="B535" s="4"/>
      <c r="C535" s="64"/>
      <c r="D535" s="65"/>
      <c r="E535" s="4"/>
      <c r="F535" s="4"/>
      <c r="G535" s="65"/>
      <c r="H535" s="4"/>
      <c r="I535" s="4"/>
      <c r="J535" s="4"/>
      <c r="K535" s="4"/>
      <c r="L535" s="4"/>
      <c r="M535" s="4"/>
      <c r="N535" s="4"/>
      <c r="O535" s="4"/>
      <c r="P535" s="4"/>
      <c r="Q535" s="77"/>
      <c r="R535" s="4"/>
      <c r="S535" s="4"/>
      <c r="T535" s="4"/>
      <c r="U535" s="77"/>
      <c r="V535" s="4"/>
      <c r="W535" s="4"/>
      <c r="X535" s="4"/>
      <c r="Y535" s="4"/>
      <c r="Z535" s="4"/>
      <c r="AA535" s="77"/>
      <c r="AB535" s="4"/>
      <c r="AC535" s="4"/>
      <c r="AD535" s="4"/>
      <c r="AE535" s="4"/>
      <c r="AF535" s="4"/>
      <c r="AG535" s="4"/>
      <c r="AH535" s="4"/>
    </row>
    <row r="536" spans="1:34">
      <c r="A536" s="4"/>
      <c r="B536" s="4"/>
      <c r="C536" s="64"/>
      <c r="D536" s="65"/>
      <c r="E536" s="4"/>
      <c r="F536" s="4"/>
      <c r="G536" s="65"/>
      <c r="H536" s="4"/>
      <c r="I536" s="4"/>
      <c r="J536" s="4"/>
      <c r="K536" s="4"/>
      <c r="L536" s="4"/>
      <c r="M536" s="4"/>
      <c r="N536" s="4"/>
      <c r="O536" s="4"/>
      <c r="P536" s="4"/>
      <c r="Q536" s="77"/>
      <c r="R536" s="4"/>
      <c r="S536" s="4"/>
      <c r="T536" s="4"/>
      <c r="U536" s="77"/>
      <c r="V536" s="4"/>
      <c r="W536" s="4"/>
      <c r="X536" s="4"/>
      <c r="Y536" s="4"/>
      <c r="Z536" s="4"/>
      <c r="AA536" s="77"/>
      <c r="AB536" s="4"/>
      <c r="AC536" s="4"/>
      <c r="AD536" s="4"/>
      <c r="AE536" s="4"/>
      <c r="AF536" s="4"/>
      <c r="AG536" s="4"/>
      <c r="AH536" s="4"/>
    </row>
    <row r="537" spans="1:34">
      <c r="A537" s="4"/>
      <c r="B537" s="4"/>
      <c r="C537" s="64"/>
      <c r="D537" s="65"/>
      <c r="E537" s="4"/>
      <c r="F537" s="4"/>
      <c r="G537" s="65"/>
      <c r="H537" s="4"/>
      <c r="I537" s="4"/>
      <c r="J537" s="4"/>
      <c r="K537" s="4"/>
      <c r="L537" s="4"/>
      <c r="M537" s="4"/>
      <c r="N537" s="4"/>
      <c r="O537" s="4"/>
      <c r="P537" s="4"/>
      <c r="Q537" s="77"/>
      <c r="R537" s="4"/>
      <c r="S537" s="4"/>
      <c r="T537" s="4"/>
      <c r="U537" s="77"/>
      <c r="V537" s="4"/>
      <c r="W537" s="4"/>
      <c r="X537" s="4"/>
      <c r="Y537" s="4"/>
      <c r="Z537" s="4"/>
      <c r="AA537" s="77"/>
      <c r="AB537" s="4"/>
      <c r="AC537" s="4"/>
      <c r="AD537" s="4"/>
      <c r="AE537" s="4"/>
      <c r="AF537" s="4"/>
      <c r="AG537" s="4"/>
      <c r="AH537" s="4"/>
    </row>
    <row r="538" spans="1:34">
      <c r="A538" s="4"/>
      <c r="B538" s="4"/>
      <c r="C538" s="64"/>
      <c r="D538" s="65"/>
      <c r="E538" s="4"/>
      <c r="F538" s="4"/>
      <c r="G538" s="65"/>
      <c r="H538" s="4"/>
      <c r="I538" s="4"/>
      <c r="J538" s="4"/>
      <c r="K538" s="4"/>
      <c r="L538" s="4"/>
      <c r="M538" s="4"/>
      <c r="N538" s="4"/>
      <c r="O538" s="4"/>
      <c r="P538" s="4"/>
      <c r="Q538" s="77"/>
      <c r="R538" s="4"/>
      <c r="S538" s="4"/>
      <c r="T538" s="4"/>
      <c r="U538" s="77"/>
      <c r="V538" s="4"/>
      <c r="W538" s="4"/>
      <c r="X538" s="4"/>
      <c r="Y538" s="4"/>
      <c r="Z538" s="4"/>
      <c r="AA538" s="77"/>
      <c r="AB538" s="4"/>
      <c r="AC538" s="4"/>
      <c r="AD538" s="4"/>
      <c r="AE538" s="4"/>
      <c r="AF538" s="4"/>
      <c r="AG538" s="4"/>
      <c r="AH538" s="4"/>
    </row>
    <row r="539" spans="1:34">
      <c r="A539" s="4"/>
      <c r="B539" s="4"/>
      <c r="C539" s="64"/>
      <c r="D539" s="65"/>
      <c r="E539" s="4"/>
      <c r="F539" s="4"/>
      <c r="G539" s="65"/>
      <c r="H539" s="4"/>
      <c r="I539" s="4"/>
      <c r="J539" s="4"/>
      <c r="K539" s="4"/>
      <c r="L539" s="4"/>
      <c r="M539" s="4"/>
      <c r="N539" s="4"/>
      <c r="O539" s="4"/>
      <c r="P539" s="4"/>
      <c r="Q539" s="77"/>
      <c r="R539" s="4"/>
      <c r="S539" s="4"/>
      <c r="T539" s="4"/>
      <c r="U539" s="77"/>
      <c r="V539" s="4"/>
      <c r="W539" s="4"/>
      <c r="X539" s="4"/>
      <c r="Y539" s="4"/>
      <c r="Z539" s="4"/>
      <c r="AA539" s="77"/>
      <c r="AB539" s="4"/>
      <c r="AC539" s="4"/>
      <c r="AD539" s="4"/>
      <c r="AE539" s="4"/>
      <c r="AF539" s="4"/>
      <c r="AG539" s="4"/>
      <c r="AH539" s="4"/>
    </row>
    <row r="540" spans="1:34">
      <c r="M540" s="4"/>
      <c r="N540" s="4"/>
      <c r="O540" s="4"/>
      <c r="P540" s="4"/>
      <c r="Q540" s="77"/>
      <c r="R540" s="4"/>
      <c r="S540" s="4"/>
      <c r="T540" s="4"/>
      <c r="U540" s="77"/>
      <c r="V540" s="4"/>
      <c r="W540" s="4"/>
      <c r="X540" s="4"/>
      <c r="Y540" s="4"/>
      <c r="Z540" s="4"/>
      <c r="AA540" s="77"/>
      <c r="AB540" s="4"/>
      <c r="AC540" s="4"/>
      <c r="AD540" s="4"/>
    </row>
    <row r="541" spans="1:34">
      <c r="M541" s="4"/>
      <c r="N541" s="4"/>
      <c r="O541" s="4"/>
      <c r="P541" s="4"/>
      <c r="Q541" s="77"/>
      <c r="R541" s="4"/>
      <c r="S541" s="4"/>
      <c r="T541" s="4"/>
      <c r="U541" s="77"/>
      <c r="V541" s="4"/>
      <c r="W541" s="4"/>
      <c r="X541" s="4"/>
      <c r="Y541" s="4"/>
      <c r="Z541" s="4"/>
      <c r="AA541" s="77"/>
      <c r="AB541" s="4"/>
      <c r="AC541" s="4"/>
      <c r="AD541" s="4"/>
    </row>
    <row r="542" spans="1:34">
      <c r="M542" s="4"/>
      <c r="N542" s="4"/>
      <c r="O542" s="4"/>
      <c r="P542" s="4"/>
      <c r="Q542" s="77"/>
      <c r="R542" s="4"/>
      <c r="S542" s="4"/>
      <c r="T542" s="4"/>
      <c r="U542" s="77"/>
      <c r="V542" s="4"/>
      <c r="W542" s="4"/>
      <c r="X542" s="4"/>
      <c r="Y542" s="4"/>
      <c r="Z542" s="4"/>
      <c r="AA542" s="77"/>
      <c r="AB542" s="4"/>
      <c r="AC542" s="4"/>
      <c r="AD542" s="4"/>
    </row>
    <row r="543" spans="1:34">
      <c r="M543" s="4"/>
      <c r="N543" s="4"/>
      <c r="O543" s="4"/>
      <c r="P543" s="4"/>
      <c r="Q543" s="77"/>
      <c r="R543" s="4"/>
      <c r="S543" s="4"/>
      <c r="T543" s="4"/>
      <c r="U543" s="77"/>
      <c r="V543" s="4"/>
      <c r="W543" s="4"/>
      <c r="X543" s="4"/>
      <c r="Y543" s="4"/>
      <c r="Z543" s="4"/>
      <c r="AA543" s="77"/>
      <c r="AB543" s="4"/>
      <c r="AC543" s="4"/>
      <c r="AD543" s="4"/>
    </row>
    <row r="544" spans="1:34">
      <c r="M544" s="4"/>
      <c r="N544" s="4"/>
      <c r="O544" s="4"/>
      <c r="P544" s="4"/>
      <c r="Q544" s="77"/>
      <c r="R544" s="4"/>
      <c r="S544" s="4"/>
      <c r="T544" s="4"/>
      <c r="U544" s="77"/>
      <c r="V544" s="4"/>
      <c r="W544" s="4"/>
      <c r="X544" s="4"/>
      <c r="Y544" s="4"/>
      <c r="Z544" s="4"/>
      <c r="AA544" s="77"/>
      <c r="AB544" s="4"/>
      <c r="AC544" s="4"/>
      <c r="AD544" s="4"/>
    </row>
    <row r="545" spans="13:30">
      <c r="M545" s="4"/>
      <c r="N545" s="4"/>
      <c r="O545" s="4"/>
      <c r="P545" s="4"/>
      <c r="Q545" s="77"/>
      <c r="R545" s="4"/>
      <c r="S545" s="4"/>
      <c r="T545" s="4"/>
      <c r="U545" s="77"/>
      <c r="V545" s="4"/>
      <c r="W545" s="4"/>
      <c r="X545" s="4"/>
      <c r="Y545" s="4"/>
      <c r="Z545" s="4"/>
      <c r="AA545" s="77"/>
      <c r="AB545" s="4"/>
      <c r="AC545" s="4"/>
      <c r="AD545" s="4"/>
    </row>
    <row r="546" spans="13:30">
      <c r="M546" s="4"/>
      <c r="N546" s="4"/>
      <c r="O546" s="4"/>
      <c r="P546" s="4"/>
      <c r="Q546" s="77"/>
      <c r="R546" s="4"/>
      <c r="S546" s="4"/>
      <c r="T546" s="4"/>
      <c r="U546" s="77"/>
      <c r="V546" s="4"/>
      <c r="W546" s="4"/>
      <c r="X546" s="4"/>
      <c r="Y546" s="4"/>
      <c r="Z546" s="4"/>
      <c r="AA546" s="77"/>
      <c r="AB546" s="4"/>
      <c r="AC546" s="4"/>
      <c r="AD546" s="4"/>
    </row>
    <row r="547" spans="13:30">
      <c r="M547" s="4"/>
      <c r="N547" s="4"/>
      <c r="O547" s="4"/>
      <c r="P547" s="4"/>
      <c r="Q547" s="77"/>
      <c r="R547" s="4"/>
      <c r="S547" s="4"/>
      <c r="T547" s="4"/>
      <c r="U547" s="77"/>
      <c r="V547" s="4"/>
      <c r="W547" s="4"/>
      <c r="X547" s="4"/>
      <c r="Y547" s="4"/>
      <c r="Z547" s="4"/>
      <c r="AA547" s="77"/>
      <c r="AB547" s="4"/>
      <c r="AC547" s="4"/>
      <c r="AD547" s="4"/>
    </row>
    <row r="548" spans="13:30">
      <c r="M548" s="4"/>
      <c r="N548" s="4"/>
      <c r="O548" s="4"/>
      <c r="P548" s="4"/>
      <c r="Q548" s="77"/>
      <c r="R548" s="4"/>
      <c r="S548" s="4"/>
      <c r="T548" s="4"/>
      <c r="U548" s="77"/>
      <c r="V548" s="4"/>
      <c r="W548" s="4"/>
      <c r="X548" s="4"/>
      <c r="Y548" s="4"/>
      <c r="Z548" s="4"/>
      <c r="AA548" s="77"/>
      <c r="AB548" s="4"/>
      <c r="AC548" s="4"/>
      <c r="AD548" s="4"/>
    </row>
    <row r="549" spans="13:30">
      <c r="M549" s="4"/>
      <c r="N549" s="4"/>
      <c r="O549" s="4"/>
      <c r="P549" s="4"/>
      <c r="Q549" s="77"/>
      <c r="R549" s="4"/>
      <c r="S549" s="4"/>
      <c r="T549" s="4"/>
      <c r="U549" s="77"/>
      <c r="V549" s="4"/>
      <c r="W549" s="4"/>
      <c r="X549" s="4"/>
      <c r="Y549" s="4"/>
      <c r="Z549" s="4"/>
      <c r="AA549" s="77"/>
      <c r="AB549" s="4"/>
      <c r="AC549" s="4"/>
      <c r="AD549" s="4"/>
    </row>
    <row r="550" spans="13:30">
      <c r="M550" s="4"/>
      <c r="N550" s="4"/>
      <c r="O550" s="4"/>
      <c r="P550" s="4"/>
      <c r="Q550" s="77"/>
      <c r="R550" s="4"/>
      <c r="S550" s="4"/>
      <c r="T550" s="4"/>
      <c r="U550" s="77"/>
      <c r="V550" s="4"/>
      <c r="W550" s="4"/>
      <c r="X550" s="4"/>
      <c r="Y550" s="4"/>
      <c r="Z550" s="4"/>
      <c r="AA550" s="77"/>
      <c r="AB550" s="4"/>
      <c r="AC550" s="4"/>
      <c r="AD550" s="4"/>
    </row>
    <row r="551" spans="13:30">
      <c r="M551" s="4"/>
      <c r="N551" s="4"/>
      <c r="O551" s="4"/>
      <c r="P551" s="4"/>
      <c r="Q551" s="77"/>
      <c r="R551" s="4"/>
      <c r="S551" s="4"/>
      <c r="T551" s="4"/>
      <c r="U551" s="77"/>
      <c r="V551" s="4"/>
      <c r="W551" s="4"/>
      <c r="X551" s="4"/>
      <c r="Y551" s="4"/>
      <c r="Z551" s="4"/>
      <c r="AA551" s="77"/>
      <c r="AB551" s="4"/>
      <c r="AC551" s="4"/>
      <c r="AD551" s="4"/>
    </row>
    <row r="552" spans="13:30">
      <c r="M552" s="4"/>
      <c r="N552" s="4"/>
      <c r="O552" s="4"/>
      <c r="P552" s="4"/>
      <c r="Q552" s="77"/>
      <c r="R552" s="4"/>
      <c r="S552" s="4"/>
      <c r="T552" s="4"/>
      <c r="U552" s="77"/>
      <c r="V552" s="4"/>
      <c r="W552" s="4"/>
      <c r="X552" s="4"/>
      <c r="Y552" s="4"/>
      <c r="Z552" s="4"/>
      <c r="AA552" s="77"/>
      <c r="AB552" s="4"/>
      <c r="AC552" s="4"/>
      <c r="AD552" s="4"/>
    </row>
    <row r="553" spans="13:30">
      <c r="M553" s="4"/>
      <c r="N553" s="4"/>
      <c r="O553" s="4"/>
      <c r="P553" s="4"/>
      <c r="Q553" s="77"/>
      <c r="R553" s="4"/>
      <c r="S553" s="4"/>
      <c r="T553" s="4"/>
      <c r="U553" s="77"/>
      <c r="V553" s="4"/>
      <c r="W553" s="4"/>
      <c r="X553" s="4"/>
      <c r="Y553" s="4"/>
      <c r="Z553" s="4"/>
      <c r="AA553" s="77"/>
      <c r="AB553" s="4"/>
      <c r="AC553" s="4"/>
      <c r="AD553" s="4"/>
    </row>
    <row r="554" spans="13:30">
      <c r="M554" s="4"/>
      <c r="N554" s="4"/>
      <c r="O554" s="4"/>
      <c r="P554" s="4"/>
      <c r="Q554" s="77"/>
      <c r="R554" s="4"/>
      <c r="S554" s="4"/>
      <c r="T554" s="4"/>
      <c r="U554" s="77"/>
      <c r="V554" s="4"/>
      <c r="W554" s="4"/>
      <c r="X554" s="4"/>
      <c r="Y554" s="4"/>
      <c r="Z554" s="4"/>
      <c r="AA554" s="77"/>
      <c r="AB554" s="4"/>
      <c r="AC554" s="4"/>
      <c r="AD554" s="4"/>
    </row>
    <row r="555" spans="13:30">
      <c r="M555" s="4"/>
      <c r="N555" s="4"/>
      <c r="O555" s="4"/>
      <c r="P555" s="4"/>
      <c r="Q555" s="77"/>
      <c r="R555" s="4"/>
      <c r="S555" s="4"/>
      <c r="T555" s="4"/>
      <c r="U555" s="77"/>
      <c r="V555" s="4"/>
      <c r="W555" s="4"/>
      <c r="X555" s="4"/>
      <c r="Y555" s="4"/>
      <c r="Z555" s="4"/>
      <c r="AA555" s="77"/>
      <c r="AB555" s="4"/>
      <c r="AC555" s="4"/>
      <c r="AD555" s="4"/>
    </row>
    <row r="556" spans="13:30">
      <c r="M556" s="4"/>
      <c r="N556" s="4"/>
      <c r="O556" s="4"/>
      <c r="P556" s="4"/>
      <c r="Q556" s="77"/>
      <c r="R556" s="4"/>
      <c r="S556" s="4"/>
      <c r="T556" s="4"/>
      <c r="U556" s="77"/>
      <c r="V556" s="4"/>
      <c r="W556" s="4"/>
      <c r="X556" s="4"/>
      <c r="Y556" s="4"/>
      <c r="Z556" s="4"/>
      <c r="AA556" s="77"/>
      <c r="AB556" s="4"/>
      <c r="AC556" s="4"/>
      <c r="AD556" s="4"/>
    </row>
    <row r="557" spans="13:30">
      <c r="M557" s="4"/>
      <c r="N557" s="4"/>
      <c r="O557" s="4"/>
      <c r="P557" s="4"/>
      <c r="Q557" s="77"/>
      <c r="R557" s="4"/>
      <c r="S557" s="4"/>
      <c r="T557" s="4"/>
      <c r="U557" s="77"/>
      <c r="V557" s="4"/>
      <c r="W557" s="4"/>
      <c r="X557" s="4"/>
      <c r="Y557" s="4"/>
      <c r="Z557" s="4"/>
      <c r="AA557" s="77"/>
      <c r="AB557" s="4"/>
      <c r="AC557" s="4"/>
      <c r="AD557" s="4"/>
    </row>
    <row r="558" spans="13:30">
      <c r="M558" s="4"/>
      <c r="N558" s="4"/>
      <c r="O558" s="4"/>
      <c r="P558" s="4"/>
      <c r="Q558" s="77"/>
      <c r="R558" s="4"/>
      <c r="S558" s="4"/>
      <c r="T558" s="4"/>
      <c r="U558" s="77"/>
      <c r="V558" s="4"/>
      <c r="W558" s="4"/>
      <c r="X558" s="4"/>
      <c r="Y558" s="4"/>
      <c r="Z558" s="4"/>
      <c r="AA558" s="77"/>
      <c r="AB558" s="4"/>
      <c r="AC558" s="4"/>
      <c r="AD558" s="4"/>
    </row>
    <row r="559" spans="13:30">
      <c r="M559" s="4"/>
      <c r="N559" s="4"/>
      <c r="O559" s="4"/>
      <c r="P559" s="4"/>
      <c r="Q559" s="77"/>
      <c r="R559" s="4"/>
      <c r="S559" s="4"/>
      <c r="T559" s="4"/>
      <c r="U559" s="77"/>
      <c r="V559" s="4"/>
      <c r="W559" s="4"/>
      <c r="X559" s="4"/>
      <c r="Y559" s="4"/>
      <c r="Z559" s="4"/>
      <c r="AA559" s="77"/>
      <c r="AB559" s="4"/>
      <c r="AC559" s="4"/>
      <c r="AD559" s="4"/>
    </row>
    <row r="560" spans="13:30">
      <c r="M560" s="4"/>
      <c r="N560" s="4"/>
      <c r="O560" s="4"/>
      <c r="P560" s="4"/>
      <c r="Q560" s="77"/>
      <c r="R560" s="4"/>
      <c r="S560" s="4"/>
      <c r="T560" s="4"/>
      <c r="U560" s="77"/>
      <c r="V560" s="4"/>
      <c r="W560" s="4"/>
      <c r="X560" s="4"/>
      <c r="Y560" s="4"/>
      <c r="Z560" s="4"/>
      <c r="AA560" s="77"/>
      <c r="AB560" s="4"/>
      <c r="AC560" s="4"/>
      <c r="AD560" s="4"/>
    </row>
    <row r="561" spans="13:30">
      <c r="M561" s="4"/>
      <c r="N561" s="4"/>
      <c r="O561" s="4"/>
      <c r="P561" s="4"/>
      <c r="Q561" s="77"/>
      <c r="R561" s="4"/>
      <c r="S561" s="4"/>
      <c r="T561" s="4"/>
      <c r="U561" s="77"/>
      <c r="V561" s="4"/>
      <c r="W561" s="4"/>
      <c r="X561" s="4"/>
      <c r="Y561" s="4"/>
      <c r="Z561" s="4"/>
      <c r="AA561" s="77"/>
      <c r="AB561" s="4"/>
      <c r="AC561" s="4"/>
      <c r="AD561" s="4"/>
    </row>
    <row r="562" spans="13:30">
      <c r="M562" s="4"/>
      <c r="N562" s="4"/>
      <c r="O562" s="4"/>
      <c r="P562" s="4"/>
      <c r="Q562" s="77"/>
      <c r="R562" s="4"/>
      <c r="S562" s="4"/>
      <c r="T562" s="4"/>
      <c r="U562" s="77"/>
      <c r="V562" s="4"/>
      <c r="W562" s="4"/>
      <c r="X562" s="4"/>
      <c r="Y562" s="4"/>
      <c r="Z562" s="4"/>
      <c r="AA562" s="77"/>
      <c r="AB562" s="4"/>
      <c r="AC562" s="4"/>
      <c r="AD562" s="4"/>
    </row>
    <row r="563" spans="13:30">
      <c r="M563" s="4"/>
      <c r="N563" s="4"/>
      <c r="O563" s="4"/>
      <c r="P563" s="4"/>
      <c r="Q563" s="77"/>
      <c r="R563" s="4"/>
      <c r="S563" s="4"/>
      <c r="T563" s="4"/>
      <c r="U563" s="77"/>
      <c r="V563" s="4"/>
      <c r="W563" s="4"/>
      <c r="X563" s="4"/>
      <c r="Y563" s="4"/>
      <c r="Z563" s="4"/>
      <c r="AA563" s="77"/>
      <c r="AB563" s="4"/>
      <c r="AC563" s="4"/>
      <c r="AD563" s="4"/>
    </row>
    <row r="564" spans="13:30">
      <c r="M564" s="4"/>
      <c r="N564" s="4"/>
      <c r="O564" s="4"/>
      <c r="P564" s="4"/>
      <c r="Q564" s="77"/>
      <c r="R564" s="4"/>
      <c r="S564" s="4"/>
      <c r="T564" s="4"/>
      <c r="U564" s="77"/>
      <c r="V564" s="4"/>
      <c r="W564" s="4"/>
      <c r="X564" s="4"/>
      <c r="Y564" s="4"/>
      <c r="Z564" s="4"/>
      <c r="AA564" s="77"/>
      <c r="AB564" s="4"/>
      <c r="AC564" s="4"/>
      <c r="AD564" s="4"/>
    </row>
    <row r="565" spans="13:30">
      <c r="M565" s="4"/>
      <c r="N565" s="4"/>
      <c r="O565" s="4"/>
      <c r="P565" s="4"/>
      <c r="Q565" s="77"/>
      <c r="R565" s="4"/>
      <c r="S565" s="4"/>
      <c r="T565" s="4"/>
      <c r="U565" s="77"/>
      <c r="V565" s="4"/>
      <c r="W565" s="4"/>
      <c r="X565" s="4"/>
      <c r="Y565" s="4"/>
      <c r="Z565" s="4"/>
      <c r="AA565" s="77"/>
      <c r="AB565" s="4"/>
      <c r="AC565" s="4"/>
      <c r="AD565" s="4"/>
    </row>
    <row r="566" spans="13:30">
      <c r="M566" s="4"/>
      <c r="N566" s="4"/>
      <c r="O566" s="4"/>
      <c r="P566" s="4"/>
      <c r="Q566" s="77"/>
      <c r="R566" s="4"/>
      <c r="S566" s="4"/>
      <c r="T566" s="4"/>
      <c r="U566" s="77"/>
      <c r="V566" s="4"/>
      <c r="W566" s="4"/>
      <c r="X566" s="4"/>
      <c r="Y566" s="4"/>
      <c r="Z566" s="4"/>
      <c r="AA566" s="77"/>
      <c r="AB566" s="4"/>
      <c r="AC566" s="4"/>
      <c r="AD566" s="4"/>
    </row>
    <row r="567" spans="13:30">
      <c r="M567" s="4"/>
      <c r="N567" s="4"/>
      <c r="O567" s="4"/>
      <c r="P567" s="4"/>
      <c r="Q567" s="77"/>
      <c r="R567" s="4"/>
      <c r="S567" s="4"/>
      <c r="T567" s="4"/>
      <c r="U567" s="77"/>
      <c r="V567" s="4"/>
      <c r="W567" s="4"/>
      <c r="X567" s="4"/>
      <c r="Y567" s="4"/>
      <c r="Z567" s="4"/>
      <c r="AA567" s="77"/>
      <c r="AB567" s="4"/>
      <c r="AC567" s="4"/>
      <c r="AD567" s="4"/>
    </row>
    <row r="568" spans="13:30">
      <c r="M568" s="4"/>
      <c r="N568" s="4"/>
      <c r="O568" s="4"/>
      <c r="P568" s="4"/>
      <c r="Q568" s="77"/>
      <c r="R568" s="4"/>
      <c r="S568" s="4"/>
      <c r="T568" s="4"/>
      <c r="U568" s="77"/>
      <c r="V568" s="4"/>
      <c r="W568" s="4"/>
      <c r="X568" s="4"/>
      <c r="Y568" s="4"/>
      <c r="Z568" s="4"/>
      <c r="AA568" s="77"/>
      <c r="AB568" s="4"/>
      <c r="AC568" s="4"/>
      <c r="AD568" s="4"/>
    </row>
    <row r="569" spans="13:30">
      <c r="M569" s="4"/>
      <c r="N569" s="4"/>
      <c r="O569" s="4"/>
      <c r="P569" s="4"/>
      <c r="Q569" s="77"/>
      <c r="R569" s="4"/>
      <c r="S569" s="4"/>
      <c r="T569" s="4"/>
      <c r="U569" s="77"/>
      <c r="V569" s="4"/>
      <c r="W569" s="4"/>
      <c r="X569" s="4"/>
      <c r="Y569" s="4"/>
      <c r="Z569" s="4"/>
      <c r="AA569" s="77"/>
      <c r="AB569" s="4"/>
      <c r="AC569" s="4"/>
      <c r="AD569" s="4"/>
    </row>
    <row r="570" spans="13:30">
      <c r="M570" s="4"/>
      <c r="N570" s="4"/>
      <c r="O570" s="4"/>
      <c r="P570" s="4"/>
      <c r="Q570" s="77"/>
      <c r="R570" s="4"/>
      <c r="S570" s="4"/>
      <c r="T570" s="4"/>
      <c r="U570" s="77"/>
      <c r="V570" s="4"/>
      <c r="W570" s="4"/>
      <c r="X570" s="4"/>
      <c r="Y570" s="4"/>
      <c r="Z570" s="4"/>
      <c r="AA570" s="77"/>
      <c r="AB570" s="4"/>
      <c r="AC570" s="4"/>
      <c r="AD570" s="4"/>
    </row>
    <row r="571" spans="13:30">
      <c r="M571" s="4"/>
      <c r="N571" s="4"/>
      <c r="O571" s="4"/>
      <c r="P571" s="4"/>
      <c r="Q571" s="77"/>
      <c r="R571" s="4"/>
      <c r="S571" s="4"/>
      <c r="T571" s="4"/>
      <c r="U571" s="77"/>
      <c r="V571" s="4"/>
      <c r="W571" s="4"/>
      <c r="X571" s="4"/>
      <c r="Y571" s="4"/>
      <c r="Z571" s="4"/>
      <c r="AA571" s="77"/>
      <c r="AB571" s="4"/>
      <c r="AC571" s="4"/>
      <c r="AD571" s="4"/>
    </row>
    <row r="572" spans="13:30">
      <c r="M572" s="4"/>
      <c r="N572" s="4"/>
      <c r="O572" s="4"/>
      <c r="P572" s="4"/>
      <c r="Q572" s="77"/>
      <c r="R572" s="4"/>
      <c r="S572" s="4"/>
      <c r="T572" s="4"/>
      <c r="U572" s="77"/>
      <c r="V572" s="4"/>
      <c r="W572" s="4"/>
      <c r="X572" s="4"/>
      <c r="Y572" s="4"/>
      <c r="Z572" s="4"/>
      <c r="AA572" s="77"/>
      <c r="AB572" s="4"/>
      <c r="AC572" s="4"/>
      <c r="AD572" s="4"/>
    </row>
    <row r="573" spans="13:30">
      <c r="M573" s="4"/>
      <c r="N573" s="4"/>
      <c r="O573" s="4"/>
      <c r="P573" s="4"/>
      <c r="Q573" s="77"/>
      <c r="R573" s="4"/>
      <c r="S573" s="4"/>
      <c r="T573" s="4"/>
      <c r="U573" s="77"/>
      <c r="V573" s="4"/>
      <c r="W573" s="4"/>
      <c r="X573" s="4"/>
      <c r="Y573" s="4"/>
      <c r="Z573" s="4"/>
      <c r="AA573" s="77"/>
      <c r="AB573" s="4"/>
      <c r="AC573" s="4"/>
      <c r="AD573" s="4"/>
    </row>
    <row r="574" spans="13:30">
      <c r="M574" s="4"/>
      <c r="N574" s="4"/>
      <c r="O574" s="4"/>
      <c r="P574" s="4"/>
      <c r="Q574" s="77"/>
      <c r="R574" s="4"/>
      <c r="S574" s="4"/>
      <c r="T574" s="4"/>
      <c r="U574" s="77"/>
      <c r="V574" s="4"/>
      <c r="W574" s="4"/>
      <c r="X574" s="4"/>
      <c r="Y574" s="4"/>
      <c r="Z574" s="4"/>
      <c r="AA574" s="77"/>
      <c r="AB574" s="4"/>
      <c r="AC574" s="4"/>
      <c r="AD574" s="4"/>
    </row>
    <row r="575" spans="13:30">
      <c r="M575" s="4"/>
      <c r="N575" s="4"/>
      <c r="O575" s="4"/>
      <c r="P575" s="4"/>
      <c r="Q575" s="77"/>
      <c r="R575" s="4"/>
      <c r="S575" s="4"/>
      <c r="T575" s="4"/>
      <c r="U575" s="77"/>
      <c r="V575" s="4"/>
      <c r="W575" s="4"/>
      <c r="X575" s="4"/>
      <c r="Y575" s="4"/>
      <c r="Z575" s="4"/>
      <c r="AA575" s="77"/>
      <c r="AB575" s="4"/>
      <c r="AC575" s="4"/>
      <c r="AD575" s="4"/>
    </row>
    <row r="576" spans="13:30">
      <c r="M576" s="4"/>
      <c r="N576" s="4"/>
      <c r="O576" s="4"/>
      <c r="P576" s="4"/>
      <c r="Q576" s="77"/>
      <c r="R576" s="4"/>
      <c r="S576" s="4"/>
      <c r="T576" s="4"/>
      <c r="U576" s="77"/>
      <c r="V576" s="4"/>
      <c r="W576" s="4"/>
      <c r="X576" s="4"/>
      <c r="Y576" s="4"/>
      <c r="Z576" s="4"/>
      <c r="AA576" s="77"/>
      <c r="AB576" s="4"/>
      <c r="AC576" s="4"/>
      <c r="AD576" s="4"/>
    </row>
    <row r="577" spans="13:30">
      <c r="M577" s="4"/>
      <c r="N577" s="4"/>
      <c r="O577" s="4"/>
      <c r="P577" s="4"/>
      <c r="Q577" s="77"/>
      <c r="R577" s="4"/>
      <c r="S577" s="4"/>
      <c r="T577" s="4"/>
      <c r="U577" s="77"/>
      <c r="V577" s="4"/>
      <c r="W577" s="4"/>
      <c r="X577" s="4"/>
      <c r="Y577" s="4"/>
      <c r="Z577" s="4"/>
      <c r="AA577" s="77"/>
      <c r="AB577" s="4"/>
      <c r="AC577" s="4"/>
      <c r="AD577" s="4"/>
    </row>
    <row r="578" spans="13:30">
      <c r="M578" s="4"/>
      <c r="N578" s="4"/>
      <c r="O578" s="4"/>
      <c r="P578" s="4"/>
      <c r="Q578" s="77"/>
      <c r="R578" s="4"/>
      <c r="S578" s="4"/>
      <c r="T578" s="4"/>
      <c r="U578" s="77"/>
      <c r="V578" s="4"/>
      <c r="W578" s="4"/>
      <c r="X578" s="4"/>
      <c r="Y578" s="4"/>
      <c r="Z578" s="4"/>
      <c r="AA578" s="77"/>
      <c r="AB578" s="4"/>
      <c r="AC578" s="4"/>
      <c r="AD578" s="4"/>
    </row>
    <row r="579" spans="13:30">
      <c r="M579" s="4"/>
      <c r="N579" s="4"/>
      <c r="O579" s="4"/>
      <c r="P579" s="4"/>
      <c r="Q579" s="77"/>
      <c r="R579" s="4"/>
      <c r="S579" s="4"/>
      <c r="T579" s="4"/>
      <c r="U579" s="77"/>
      <c r="V579" s="4"/>
      <c r="W579" s="4"/>
      <c r="X579" s="4"/>
      <c r="Y579" s="4"/>
      <c r="Z579" s="4"/>
      <c r="AA579" s="77"/>
      <c r="AB579" s="4"/>
      <c r="AC579" s="4"/>
      <c r="AD579" s="4"/>
    </row>
    <row r="580" spans="13:30">
      <c r="M580" s="4"/>
      <c r="N580" s="4"/>
      <c r="O580" s="4"/>
      <c r="P580" s="4"/>
      <c r="Q580" s="77"/>
      <c r="R580" s="4"/>
      <c r="S580" s="4"/>
      <c r="T580" s="4"/>
      <c r="U580" s="77"/>
      <c r="V580" s="4"/>
      <c r="W580" s="4"/>
      <c r="X580" s="4"/>
      <c r="Y580" s="4"/>
      <c r="Z580" s="4"/>
      <c r="AA580" s="77"/>
      <c r="AB580" s="4"/>
      <c r="AC580" s="4"/>
      <c r="AD580" s="4"/>
    </row>
    <row r="581" spans="13:30">
      <c r="M581" s="4"/>
      <c r="N581" s="4"/>
      <c r="O581" s="4"/>
      <c r="P581" s="4"/>
      <c r="Q581" s="77"/>
      <c r="R581" s="4"/>
      <c r="S581" s="4"/>
      <c r="T581" s="4"/>
      <c r="U581" s="77"/>
      <c r="V581" s="4"/>
      <c r="W581" s="4"/>
      <c r="X581" s="4"/>
      <c r="Y581" s="4"/>
      <c r="Z581" s="4"/>
      <c r="AA581" s="77"/>
      <c r="AB581" s="4"/>
      <c r="AC581" s="4"/>
      <c r="AD581" s="4"/>
    </row>
    <row r="582" spans="13:30">
      <c r="M582" s="4"/>
      <c r="N582" s="4"/>
      <c r="O582" s="4"/>
      <c r="P582" s="4"/>
      <c r="Q582" s="77"/>
      <c r="R582" s="4"/>
      <c r="S582" s="4"/>
      <c r="T582" s="4"/>
      <c r="U582" s="77"/>
      <c r="V582" s="4"/>
      <c r="W582" s="4"/>
      <c r="X582" s="4"/>
      <c r="Y582" s="4"/>
      <c r="Z582" s="4"/>
      <c r="AA582" s="77"/>
      <c r="AB582" s="4"/>
      <c r="AC582" s="4"/>
      <c r="AD582" s="4"/>
    </row>
    <row r="583" spans="13:30">
      <c r="M583" s="4"/>
      <c r="N583" s="4"/>
      <c r="O583" s="4"/>
      <c r="P583" s="4"/>
      <c r="Q583" s="77"/>
      <c r="R583" s="4"/>
      <c r="S583" s="4"/>
      <c r="T583" s="4"/>
      <c r="U583" s="77"/>
      <c r="V583" s="4"/>
      <c r="W583" s="4"/>
      <c r="X583" s="4"/>
      <c r="Y583" s="4"/>
      <c r="Z583" s="4"/>
      <c r="AA583" s="77"/>
      <c r="AB583" s="4"/>
      <c r="AC583" s="4"/>
      <c r="AD583" s="4"/>
    </row>
    <row r="584" spans="13:30">
      <c r="M584" s="4"/>
      <c r="N584" s="4"/>
      <c r="O584" s="4"/>
      <c r="P584" s="4"/>
      <c r="Q584" s="77"/>
      <c r="R584" s="4"/>
      <c r="S584" s="4"/>
      <c r="T584" s="4"/>
      <c r="U584" s="77"/>
      <c r="V584" s="4"/>
      <c r="W584" s="4"/>
      <c r="X584" s="4"/>
      <c r="Y584" s="4"/>
      <c r="Z584" s="4"/>
      <c r="AA584" s="77"/>
      <c r="AB584" s="4"/>
      <c r="AC584" s="4"/>
      <c r="AD584" s="4"/>
    </row>
    <row r="585" spans="13:30">
      <c r="M585" s="4"/>
      <c r="N585" s="4"/>
      <c r="O585" s="4"/>
      <c r="P585" s="4"/>
      <c r="Q585" s="77"/>
      <c r="R585" s="4"/>
      <c r="S585" s="4"/>
      <c r="T585" s="4"/>
      <c r="U585" s="77"/>
      <c r="V585" s="4"/>
      <c r="W585" s="4"/>
      <c r="X585" s="4"/>
      <c r="Y585" s="4"/>
      <c r="Z585" s="4"/>
      <c r="AA585" s="77"/>
      <c r="AB585" s="4"/>
      <c r="AC585" s="4"/>
      <c r="AD585" s="4"/>
    </row>
    <row r="586" spans="13:30">
      <c r="M586" s="4"/>
      <c r="N586" s="4"/>
      <c r="O586" s="4"/>
      <c r="P586" s="4"/>
      <c r="Q586" s="77"/>
      <c r="R586" s="4"/>
      <c r="S586" s="4"/>
      <c r="T586" s="4"/>
      <c r="U586" s="77"/>
      <c r="V586" s="4"/>
      <c r="W586" s="4"/>
      <c r="X586" s="4"/>
      <c r="Y586" s="4"/>
      <c r="Z586" s="4"/>
      <c r="AA586" s="77"/>
      <c r="AB586" s="4"/>
      <c r="AC586" s="4"/>
      <c r="AD586" s="4"/>
    </row>
    <row r="587" spans="13:30">
      <c r="M587" s="4"/>
      <c r="N587" s="4"/>
      <c r="O587" s="4"/>
      <c r="P587" s="4"/>
      <c r="Q587" s="77"/>
      <c r="R587" s="4"/>
      <c r="S587" s="4"/>
      <c r="T587" s="4"/>
      <c r="U587" s="77"/>
      <c r="V587" s="4"/>
      <c r="W587" s="4"/>
      <c r="X587" s="4"/>
      <c r="Y587" s="4"/>
      <c r="Z587" s="4"/>
      <c r="AA587" s="77"/>
      <c r="AB587" s="4"/>
      <c r="AC587" s="4"/>
      <c r="AD587" s="4"/>
    </row>
    <row r="588" spans="13:30">
      <c r="M588" s="4"/>
      <c r="N588" s="4"/>
      <c r="O588" s="4"/>
      <c r="P588" s="4"/>
      <c r="Q588" s="77"/>
      <c r="R588" s="4"/>
      <c r="S588" s="4"/>
      <c r="T588" s="4"/>
      <c r="U588" s="77"/>
      <c r="V588" s="4"/>
      <c r="W588" s="4"/>
      <c r="X588" s="4"/>
      <c r="Y588" s="4"/>
      <c r="Z588" s="4"/>
      <c r="AA588" s="77"/>
      <c r="AB588" s="4"/>
      <c r="AC588" s="4"/>
      <c r="AD588" s="4"/>
    </row>
    <row r="589" spans="13:30">
      <c r="M589" s="4"/>
      <c r="N589" s="4"/>
      <c r="O589" s="4"/>
      <c r="P589" s="4"/>
      <c r="Q589" s="77"/>
      <c r="R589" s="4"/>
      <c r="S589" s="4"/>
      <c r="T589" s="4"/>
      <c r="U589" s="77"/>
      <c r="V589" s="4"/>
      <c r="W589" s="4"/>
      <c r="X589" s="4"/>
      <c r="Y589" s="4"/>
      <c r="Z589" s="4"/>
      <c r="AA589" s="77"/>
      <c r="AB589" s="4"/>
      <c r="AC589" s="4"/>
      <c r="AD589" s="4"/>
    </row>
    <row r="590" spans="13:30">
      <c r="M590" s="4"/>
      <c r="N590" s="4"/>
      <c r="O590" s="4"/>
      <c r="P590" s="4"/>
      <c r="Q590" s="77"/>
      <c r="R590" s="4"/>
      <c r="S590" s="4"/>
      <c r="T590" s="4"/>
      <c r="U590" s="77"/>
      <c r="V590" s="4"/>
      <c r="W590" s="4"/>
      <c r="X590" s="4"/>
      <c r="Y590" s="4"/>
      <c r="Z590" s="4"/>
      <c r="AA590" s="77"/>
      <c r="AB590" s="4"/>
      <c r="AC590" s="4"/>
      <c r="AD590" s="4"/>
    </row>
    <row r="591" spans="13:30">
      <c r="M591" s="4"/>
      <c r="N591" s="4"/>
      <c r="O591" s="4"/>
      <c r="P591" s="4"/>
      <c r="Q591" s="77"/>
      <c r="R591" s="4"/>
      <c r="S591" s="4"/>
      <c r="T591" s="4"/>
      <c r="U591" s="77"/>
      <c r="V591" s="4"/>
      <c r="W591" s="4"/>
      <c r="X591" s="4"/>
      <c r="Y591" s="4"/>
      <c r="Z591" s="4"/>
      <c r="AA591" s="77"/>
      <c r="AB591" s="4"/>
      <c r="AC591" s="4"/>
      <c r="AD591" s="4"/>
    </row>
    <row r="592" spans="13:30">
      <c r="M592" s="4"/>
      <c r="N592" s="4"/>
      <c r="O592" s="4"/>
      <c r="P592" s="4"/>
      <c r="Q592" s="77"/>
      <c r="R592" s="4"/>
      <c r="S592" s="4"/>
      <c r="T592" s="4"/>
      <c r="U592" s="77"/>
      <c r="V592" s="4"/>
      <c r="W592" s="4"/>
      <c r="X592" s="4"/>
      <c r="Y592" s="4"/>
      <c r="Z592" s="4"/>
      <c r="AA592" s="77"/>
      <c r="AB592" s="4"/>
      <c r="AC592" s="4"/>
      <c r="AD592" s="4"/>
    </row>
    <row r="593" spans="13:30">
      <c r="M593" s="4"/>
      <c r="N593" s="4"/>
      <c r="O593" s="4"/>
      <c r="P593" s="4"/>
      <c r="Q593" s="77"/>
      <c r="R593" s="4"/>
      <c r="S593" s="4"/>
      <c r="T593" s="4"/>
      <c r="U593" s="77"/>
      <c r="V593" s="4"/>
      <c r="W593" s="4"/>
      <c r="X593" s="4"/>
      <c r="Y593" s="4"/>
      <c r="Z593" s="4"/>
      <c r="AA593" s="77"/>
      <c r="AB593" s="4"/>
      <c r="AC593" s="4"/>
      <c r="AD593" s="4"/>
    </row>
    <row r="594" spans="13:30">
      <c r="M594" s="4"/>
      <c r="N594" s="4"/>
      <c r="O594" s="4"/>
      <c r="P594" s="4"/>
      <c r="Q594" s="77"/>
      <c r="R594" s="4"/>
      <c r="S594" s="4"/>
      <c r="T594" s="4"/>
      <c r="U594" s="77"/>
      <c r="V594" s="4"/>
      <c r="W594" s="4"/>
      <c r="X594" s="4"/>
      <c r="Y594" s="4"/>
      <c r="Z594" s="4"/>
      <c r="AA594" s="77"/>
      <c r="AB594" s="4"/>
      <c r="AC594" s="4"/>
      <c r="AD594" s="4"/>
    </row>
    <row r="595" spans="13:30">
      <c r="M595" s="4"/>
      <c r="N595" s="4"/>
      <c r="O595" s="4"/>
      <c r="P595" s="4"/>
      <c r="Q595" s="77"/>
      <c r="R595" s="4"/>
      <c r="S595" s="4"/>
      <c r="T595" s="4"/>
      <c r="U595" s="77"/>
      <c r="V595" s="4"/>
      <c r="W595" s="4"/>
      <c r="X595" s="4"/>
      <c r="Y595" s="4"/>
      <c r="Z595" s="4"/>
      <c r="AA595" s="77"/>
      <c r="AB595" s="4"/>
      <c r="AC595" s="4"/>
      <c r="AD595" s="4"/>
    </row>
    <row r="596" spans="13:30">
      <c r="M596" s="4"/>
      <c r="N596" s="4"/>
      <c r="O596" s="4"/>
      <c r="P596" s="4"/>
      <c r="Q596" s="77"/>
      <c r="R596" s="4"/>
      <c r="S596" s="4"/>
      <c r="T596" s="4"/>
      <c r="U596" s="77"/>
      <c r="V596" s="4"/>
      <c r="W596" s="4"/>
      <c r="X596" s="4"/>
      <c r="Y596" s="4"/>
      <c r="Z596" s="4"/>
      <c r="AA596" s="77"/>
      <c r="AB596" s="4"/>
      <c r="AC596" s="4"/>
      <c r="AD596" s="4"/>
    </row>
    <row r="597" spans="13:30">
      <c r="M597" s="4"/>
      <c r="N597" s="4"/>
      <c r="O597" s="4"/>
      <c r="P597" s="4"/>
      <c r="Q597" s="77"/>
      <c r="R597" s="4"/>
      <c r="S597" s="4"/>
      <c r="T597" s="4"/>
      <c r="U597" s="77"/>
      <c r="V597" s="4"/>
      <c r="W597" s="4"/>
      <c r="X597" s="4"/>
      <c r="Y597" s="4"/>
      <c r="Z597" s="4"/>
      <c r="AA597" s="77"/>
      <c r="AB597" s="4"/>
      <c r="AC597" s="4"/>
      <c r="AD597" s="4"/>
    </row>
    <row r="598" spans="13:30">
      <c r="M598" s="4"/>
      <c r="N598" s="4"/>
      <c r="O598" s="4"/>
      <c r="P598" s="4"/>
      <c r="Q598" s="77"/>
      <c r="R598" s="4"/>
      <c r="S598" s="4"/>
      <c r="T598" s="4"/>
      <c r="U598" s="77"/>
      <c r="V598" s="4"/>
      <c r="W598" s="4"/>
      <c r="X598" s="4"/>
      <c r="Y598" s="4"/>
      <c r="Z598" s="4"/>
      <c r="AA598" s="77"/>
      <c r="AB598" s="4"/>
      <c r="AC598" s="4"/>
      <c r="AD598" s="4"/>
    </row>
  </sheetData>
  <mergeCells count="57">
    <mergeCell ref="AD7:AE7"/>
    <mergeCell ref="AE266:AE267"/>
    <mergeCell ref="B262:AE262"/>
    <mergeCell ref="Y9:Z9"/>
    <mergeCell ref="Z10:Z13"/>
    <mergeCell ref="Y10:Y13"/>
    <mergeCell ref="V11:V14"/>
    <mergeCell ref="W11:X11"/>
    <mergeCell ref="AB11:AB14"/>
    <mergeCell ref="AC11:AD11"/>
    <mergeCell ref="S12:S14"/>
    <mergeCell ref="T12:T14"/>
    <mergeCell ref="O10:O14"/>
    <mergeCell ref="P10:P14"/>
    <mergeCell ref="W12:W14"/>
    <mergeCell ref="X12:X14"/>
    <mergeCell ref="R11:R14"/>
    <mergeCell ref="M10:M14"/>
    <mergeCell ref="Q10:Q14"/>
    <mergeCell ref="R10:T10"/>
    <mergeCell ref="N10:N14"/>
    <mergeCell ref="AC12:AC14"/>
    <mergeCell ref="AD12:AD14"/>
    <mergeCell ref="U10:U14"/>
    <mergeCell ref="V10:X10"/>
    <mergeCell ref="AA10:AA14"/>
    <mergeCell ref="A3:AE3"/>
    <mergeCell ref="A4:AE4"/>
    <mergeCell ref="A5:AE5"/>
    <mergeCell ref="A6:AE6"/>
    <mergeCell ref="A1:B1"/>
    <mergeCell ref="M8:N9"/>
    <mergeCell ref="A8:A14"/>
    <mergeCell ref="B8:B14"/>
    <mergeCell ref="D8:D14"/>
    <mergeCell ref="E8:E14"/>
    <mergeCell ref="F8:F14"/>
    <mergeCell ref="H11:H14"/>
    <mergeCell ref="I11:I14"/>
    <mergeCell ref="K11:K14"/>
    <mergeCell ref="L11:L14"/>
    <mergeCell ref="B263:AE263"/>
    <mergeCell ref="G8:I9"/>
    <mergeCell ref="G10:G14"/>
    <mergeCell ref="H10:I10"/>
    <mergeCell ref="AE8:AE14"/>
    <mergeCell ref="C8:C12"/>
    <mergeCell ref="Q9:T9"/>
    <mergeCell ref="U9:X9"/>
    <mergeCell ref="AA9:AD9"/>
    <mergeCell ref="J10:J14"/>
    <mergeCell ref="K10:L10"/>
    <mergeCell ref="J8:L9"/>
    <mergeCell ref="AB10:AD10"/>
    <mergeCell ref="O8:P9"/>
    <mergeCell ref="Q8:AD8"/>
    <mergeCell ref="S11:T11"/>
  </mergeCells>
  <printOptions horizontalCentered="1"/>
  <pageMargins left="0.37" right="0.22" top="0.75" bottom="0.33" header="0.6" footer="0.2"/>
  <pageSetup paperSize="9" scale="60" orientation="landscape" verticalDpi="0"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4"/>
  <sheetViews>
    <sheetView workbookViewId="0">
      <selection activeCell="N36" sqref="N36"/>
    </sheetView>
  </sheetViews>
  <sheetFormatPr defaultRowHeight="15.75"/>
  <cols>
    <col min="1" max="1" width="6" style="84" customWidth="1"/>
    <col min="2" max="2" width="21" style="84" customWidth="1"/>
    <col min="3" max="3" width="9.5703125" style="84" customWidth="1"/>
    <col min="4" max="4" width="14.7109375" style="84" customWidth="1"/>
    <col min="5" max="5" width="11.42578125" style="84" customWidth="1"/>
    <col min="6" max="6" width="4.140625" style="84" customWidth="1"/>
    <col min="7" max="7" width="10.7109375" style="84" customWidth="1"/>
    <col min="8" max="8" width="5.42578125" style="84" customWidth="1"/>
    <col min="9" max="9" width="10.140625" style="84" customWidth="1"/>
    <col min="10" max="10" width="10.85546875" style="84" bestFit="1" customWidth="1"/>
    <col min="11" max="11" width="9.140625" style="84"/>
    <col min="12" max="12" width="11.28515625" style="84" bestFit="1" customWidth="1"/>
    <col min="13" max="14" width="9.140625" style="84"/>
    <col min="15" max="15" width="19.28515625" style="84" customWidth="1"/>
    <col min="16" max="16" width="12.7109375" style="84" customWidth="1"/>
    <col min="17" max="16384" width="9.140625" style="84"/>
  </cols>
  <sheetData>
    <row r="2" spans="1:10" ht="27" customHeight="1">
      <c r="A2" s="484" t="s">
        <v>578</v>
      </c>
      <c r="B2" s="484"/>
      <c r="C2" s="484"/>
      <c r="D2" s="484"/>
      <c r="E2" s="484"/>
      <c r="F2" s="484"/>
      <c r="G2" s="484"/>
      <c r="H2" s="484"/>
      <c r="I2" s="484"/>
    </row>
    <row r="4" spans="1:10" ht="63" customHeight="1">
      <c r="A4" s="485" t="s">
        <v>0</v>
      </c>
      <c r="B4" s="485" t="s">
        <v>411</v>
      </c>
      <c r="C4" s="485" t="s">
        <v>412</v>
      </c>
      <c r="D4" s="485" t="s">
        <v>413</v>
      </c>
      <c r="E4" s="479" t="s">
        <v>414</v>
      </c>
      <c r="F4" s="480"/>
      <c r="G4" s="480"/>
      <c r="H4" s="480"/>
      <c r="I4" s="480"/>
      <c r="J4" s="481"/>
    </row>
    <row r="5" spans="1:10" ht="51">
      <c r="A5" s="485"/>
      <c r="B5" s="485"/>
      <c r="C5" s="485"/>
      <c r="D5" s="485"/>
      <c r="E5" s="171" t="s">
        <v>415</v>
      </c>
      <c r="F5" s="171" t="s">
        <v>416</v>
      </c>
      <c r="G5" s="171" t="s">
        <v>417</v>
      </c>
      <c r="H5" s="172" t="s">
        <v>418</v>
      </c>
      <c r="I5" s="172" t="s">
        <v>579</v>
      </c>
      <c r="J5" s="172" t="s">
        <v>580</v>
      </c>
    </row>
    <row r="6" spans="1:10" ht="25.5">
      <c r="A6" s="171" t="s">
        <v>582</v>
      </c>
      <c r="B6" s="171" t="s">
        <v>581</v>
      </c>
      <c r="C6" s="171"/>
      <c r="D6" s="171"/>
      <c r="E6" s="174">
        <f>E7+E21+E27</f>
        <v>7383.4454999999998</v>
      </c>
      <c r="F6" s="174">
        <f>F7+F21+F27</f>
        <v>92</v>
      </c>
      <c r="G6" s="174">
        <f>G7+G21+G27</f>
        <v>7291.4454999999998</v>
      </c>
      <c r="H6" s="172"/>
      <c r="I6" s="209">
        <f>I7+I21+I27</f>
        <v>1013.364</v>
      </c>
      <c r="J6" s="210">
        <f>J7+J21+J27</f>
        <v>6370.0815000000002</v>
      </c>
    </row>
    <row r="7" spans="1:10" s="83" customFormat="1">
      <c r="A7" s="171" t="s">
        <v>1</v>
      </c>
      <c r="B7" s="173" t="s">
        <v>419</v>
      </c>
      <c r="C7" s="171"/>
      <c r="D7" s="171"/>
      <c r="E7" s="174">
        <f>SUM(E8:E20)</f>
        <v>1821</v>
      </c>
      <c r="F7" s="174">
        <f t="shared" ref="F7:G7" si="0">SUM(F8:F20)</f>
        <v>5</v>
      </c>
      <c r="G7" s="174">
        <f t="shared" si="0"/>
        <v>1816</v>
      </c>
      <c r="H7" s="171"/>
      <c r="I7" s="172">
        <f>SUM(I8:I20)</f>
        <v>0</v>
      </c>
      <c r="J7" s="175">
        <f>E7-I7</f>
        <v>1821</v>
      </c>
    </row>
    <row r="8" spans="1:10" ht="38.25">
      <c r="A8" s="176">
        <v>1</v>
      </c>
      <c r="B8" s="177" t="s">
        <v>564</v>
      </c>
      <c r="C8" s="176" t="s">
        <v>420</v>
      </c>
      <c r="D8" s="176" t="s">
        <v>565</v>
      </c>
      <c r="E8" s="176">
        <v>50</v>
      </c>
      <c r="F8" s="176"/>
      <c r="G8" s="176">
        <v>50</v>
      </c>
      <c r="H8" s="178" t="s">
        <v>421</v>
      </c>
      <c r="I8" s="197"/>
      <c r="J8" s="196"/>
    </row>
    <row r="9" spans="1:10" ht="38.25">
      <c r="A9" s="179">
        <v>2</v>
      </c>
      <c r="B9" s="180" t="s">
        <v>422</v>
      </c>
      <c r="C9" s="179" t="s">
        <v>423</v>
      </c>
      <c r="D9" s="179" t="s">
        <v>431</v>
      </c>
      <c r="E9" s="179">
        <v>80</v>
      </c>
      <c r="F9" s="179"/>
      <c r="G9" s="179">
        <v>80</v>
      </c>
      <c r="H9" s="181" t="s">
        <v>421</v>
      </c>
      <c r="I9" s="181"/>
      <c r="J9" s="179"/>
    </row>
    <row r="10" spans="1:10">
      <c r="A10" s="179">
        <v>3</v>
      </c>
      <c r="B10" s="180" t="s">
        <v>424</v>
      </c>
      <c r="C10" s="179" t="s">
        <v>425</v>
      </c>
      <c r="D10" s="179" t="s">
        <v>426</v>
      </c>
      <c r="E10" s="179">
        <v>60</v>
      </c>
      <c r="F10" s="179"/>
      <c r="G10" s="179">
        <v>60</v>
      </c>
      <c r="H10" s="181" t="s">
        <v>421</v>
      </c>
      <c r="I10" s="181"/>
      <c r="J10" s="179"/>
    </row>
    <row r="11" spans="1:10" ht="25.5">
      <c r="A11" s="179">
        <v>4</v>
      </c>
      <c r="B11" s="180" t="s">
        <v>427</v>
      </c>
      <c r="C11" s="179" t="s">
        <v>428</v>
      </c>
      <c r="D11" s="179" t="s">
        <v>429</v>
      </c>
      <c r="E11" s="179">
        <v>90</v>
      </c>
      <c r="F11" s="179"/>
      <c r="G11" s="179">
        <v>90</v>
      </c>
      <c r="H11" s="181" t="s">
        <v>421</v>
      </c>
      <c r="I11" s="181"/>
      <c r="J11" s="179"/>
    </row>
    <row r="12" spans="1:10" ht="25.5">
      <c r="A12" s="179">
        <v>5</v>
      </c>
      <c r="B12" s="180" t="s">
        <v>430</v>
      </c>
      <c r="C12" s="179" t="s">
        <v>428</v>
      </c>
      <c r="D12" s="179" t="s">
        <v>434</v>
      </c>
      <c r="E12" s="179">
        <v>30</v>
      </c>
      <c r="F12" s="179"/>
      <c r="G12" s="179">
        <v>30</v>
      </c>
      <c r="H12" s="181" t="s">
        <v>421</v>
      </c>
      <c r="I12" s="181"/>
      <c r="J12" s="179"/>
    </row>
    <row r="13" spans="1:10" ht="25.5">
      <c r="A13" s="179">
        <v>6</v>
      </c>
      <c r="B13" s="180" t="s">
        <v>432</v>
      </c>
      <c r="C13" s="183" t="s">
        <v>428</v>
      </c>
      <c r="D13" s="179" t="s">
        <v>433</v>
      </c>
      <c r="E13" s="179">
        <v>45</v>
      </c>
      <c r="F13" s="179"/>
      <c r="G13" s="179">
        <v>45</v>
      </c>
      <c r="H13" s="181" t="s">
        <v>421</v>
      </c>
      <c r="I13" s="181"/>
      <c r="J13" s="179"/>
    </row>
    <row r="14" spans="1:10" ht="25.5">
      <c r="A14" s="179">
        <v>7</v>
      </c>
      <c r="B14" s="180" t="s">
        <v>435</v>
      </c>
      <c r="C14" s="179" t="s">
        <v>436</v>
      </c>
      <c r="D14" s="179" t="s">
        <v>437</v>
      </c>
      <c r="E14" s="179">
        <v>20</v>
      </c>
      <c r="F14" s="179"/>
      <c r="G14" s="179">
        <v>20</v>
      </c>
      <c r="H14" s="181" t="s">
        <v>421</v>
      </c>
      <c r="I14" s="181"/>
      <c r="J14" s="179"/>
    </row>
    <row r="15" spans="1:10" ht="38.25">
      <c r="A15" s="179">
        <v>8</v>
      </c>
      <c r="B15" s="180" t="s">
        <v>438</v>
      </c>
      <c r="C15" s="179" t="s">
        <v>439</v>
      </c>
      <c r="D15" s="179" t="s">
        <v>440</v>
      </c>
      <c r="E15" s="179">
        <v>70</v>
      </c>
      <c r="F15" s="179"/>
      <c r="G15" s="179">
        <v>70</v>
      </c>
      <c r="H15" s="181" t="s">
        <v>421</v>
      </c>
      <c r="I15" s="181"/>
      <c r="J15" s="179"/>
    </row>
    <row r="16" spans="1:10" ht="38.25">
      <c r="A16" s="179">
        <v>9</v>
      </c>
      <c r="B16" s="180" t="s">
        <v>441</v>
      </c>
      <c r="C16" s="179" t="s">
        <v>442</v>
      </c>
      <c r="D16" s="179" t="s">
        <v>443</v>
      </c>
      <c r="E16" s="179">
        <v>25</v>
      </c>
      <c r="F16" s="179"/>
      <c r="G16" s="179">
        <v>25</v>
      </c>
      <c r="H16" s="181" t="s">
        <v>421</v>
      </c>
      <c r="I16" s="181"/>
      <c r="J16" s="179"/>
    </row>
    <row r="17" spans="1:16" ht="25.5">
      <c r="A17" s="179">
        <v>10</v>
      </c>
      <c r="B17" s="180" t="s">
        <v>444</v>
      </c>
      <c r="C17" s="179" t="s">
        <v>445</v>
      </c>
      <c r="D17" s="179" t="s">
        <v>446</v>
      </c>
      <c r="E17" s="179">
        <v>40</v>
      </c>
      <c r="F17" s="179">
        <v>5</v>
      </c>
      <c r="G17" s="179">
        <v>35</v>
      </c>
      <c r="H17" s="181" t="s">
        <v>421</v>
      </c>
      <c r="I17" s="181"/>
      <c r="J17" s="179"/>
    </row>
    <row r="18" spans="1:16" ht="25.5">
      <c r="A18" s="179">
        <v>11</v>
      </c>
      <c r="B18" s="180" t="s">
        <v>566</v>
      </c>
      <c r="C18" s="179" t="s">
        <v>439</v>
      </c>
      <c r="D18" s="179" t="s">
        <v>168</v>
      </c>
      <c r="E18" s="179">
        <v>80</v>
      </c>
      <c r="F18" s="179"/>
      <c r="G18" s="179">
        <v>80</v>
      </c>
      <c r="H18" s="181" t="s">
        <v>447</v>
      </c>
      <c r="I18" s="181"/>
      <c r="J18" s="179"/>
    </row>
    <row r="19" spans="1:16" ht="25.5">
      <c r="A19" s="179">
        <v>12</v>
      </c>
      <c r="B19" s="180" t="s">
        <v>448</v>
      </c>
      <c r="C19" s="179" t="s">
        <v>439</v>
      </c>
      <c r="D19" s="179" t="s">
        <v>449</v>
      </c>
      <c r="E19" s="179">
        <v>100</v>
      </c>
      <c r="F19" s="179"/>
      <c r="G19" s="179">
        <v>100</v>
      </c>
      <c r="H19" s="181" t="s">
        <v>447</v>
      </c>
      <c r="I19" s="181"/>
      <c r="J19" s="179"/>
    </row>
    <row r="20" spans="1:16" ht="38.25">
      <c r="A20" s="184">
        <v>13</v>
      </c>
      <c r="B20" s="185" t="s">
        <v>450</v>
      </c>
      <c r="C20" s="184" t="s">
        <v>451</v>
      </c>
      <c r="D20" s="184" t="s">
        <v>452</v>
      </c>
      <c r="E20" s="186">
        <v>1131</v>
      </c>
      <c r="F20" s="184"/>
      <c r="G20" s="186">
        <v>1131</v>
      </c>
      <c r="H20" s="187" t="s">
        <v>453</v>
      </c>
      <c r="I20" s="198"/>
      <c r="J20" s="193"/>
    </row>
    <row r="21" spans="1:16" s="83" customFormat="1">
      <c r="A21" s="171" t="s">
        <v>2</v>
      </c>
      <c r="B21" s="173" t="s">
        <v>454</v>
      </c>
      <c r="C21" s="171"/>
      <c r="D21" s="171"/>
      <c r="E21" s="174">
        <f>SUM(E22:E26)</f>
        <v>1155</v>
      </c>
      <c r="F21" s="174">
        <f t="shared" ref="F21:G21" si="1">SUM(F22:F26)</f>
        <v>30</v>
      </c>
      <c r="G21" s="174">
        <f t="shared" si="1"/>
        <v>1125</v>
      </c>
      <c r="H21" s="171"/>
      <c r="I21" s="188">
        <f>SUM(I22:I26)</f>
        <v>500</v>
      </c>
      <c r="J21" s="189">
        <f>E21-I21</f>
        <v>655</v>
      </c>
    </row>
    <row r="22" spans="1:16" ht="25.5">
      <c r="A22" s="176">
        <v>1</v>
      </c>
      <c r="B22" s="177" t="s">
        <v>455</v>
      </c>
      <c r="C22" s="176" t="s">
        <v>456</v>
      </c>
      <c r="D22" s="176" t="s">
        <v>461</v>
      </c>
      <c r="E22" s="176">
        <v>350</v>
      </c>
      <c r="F22" s="176">
        <v>30</v>
      </c>
      <c r="G22" s="176">
        <v>320</v>
      </c>
      <c r="H22" s="176" t="s">
        <v>447</v>
      </c>
      <c r="I22" s="176">
        <f>E22</f>
        <v>350</v>
      </c>
      <c r="J22" s="196"/>
    </row>
    <row r="23" spans="1:16" ht="25.5">
      <c r="A23" s="179">
        <v>2</v>
      </c>
      <c r="B23" s="180" t="s">
        <v>457</v>
      </c>
      <c r="C23" s="179" t="s">
        <v>458</v>
      </c>
      <c r="D23" s="179" t="s">
        <v>449</v>
      </c>
      <c r="E23" s="179">
        <v>5</v>
      </c>
      <c r="F23" s="179"/>
      <c r="G23" s="179">
        <v>5</v>
      </c>
      <c r="H23" s="179"/>
      <c r="I23" s="179"/>
      <c r="J23" s="179"/>
    </row>
    <row r="24" spans="1:16" ht="25.5">
      <c r="A24" s="179">
        <v>3</v>
      </c>
      <c r="B24" s="180" t="s">
        <v>459</v>
      </c>
      <c r="C24" s="179" t="s">
        <v>456</v>
      </c>
      <c r="D24" s="179" t="s">
        <v>461</v>
      </c>
      <c r="E24" s="179">
        <v>500</v>
      </c>
      <c r="F24" s="179"/>
      <c r="G24" s="179">
        <v>500</v>
      </c>
      <c r="H24" s="179" t="s">
        <v>447</v>
      </c>
      <c r="I24" s="179"/>
      <c r="J24" s="179"/>
    </row>
    <row r="25" spans="1:16" ht="51">
      <c r="A25" s="179">
        <v>4</v>
      </c>
      <c r="B25" s="180" t="s">
        <v>462</v>
      </c>
      <c r="C25" s="179" t="s">
        <v>460</v>
      </c>
      <c r="D25" s="179" t="s">
        <v>461</v>
      </c>
      <c r="E25" s="179">
        <v>150</v>
      </c>
      <c r="F25" s="179"/>
      <c r="G25" s="179">
        <v>150</v>
      </c>
      <c r="H25" s="179"/>
      <c r="I25" s="179"/>
      <c r="J25" s="179"/>
      <c r="O25" s="211">
        <v>1548.788</v>
      </c>
      <c r="P25" s="84">
        <v>329.24900000000002</v>
      </c>
    </row>
    <row r="26" spans="1:16" ht="38.25">
      <c r="A26" s="184">
        <v>5</v>
      </c>
      <c r="B26" s="185" t="s">
        <v>463</v>
      </c>
      <c r="C26" s="184" t="s">
        <v>464</v>
      </c>
      <c r="D26" s="184" t="s">
        <v>461</v>
      </c>
      <c r="E26" s="184">
        <v>150</v>
      </c>
      <c r="F26" s="184"/>
      <c r="G26" s="184">
        <v>150</v>
      </c>
      <c r="H26" s="184"/>
      <c r="I26" s="184">
        <f>E26</f>
        <v>150</v>
      </c>
      <c r="J26" s="193"/>
      <c r="O26" s="211">
        <v>1745.94</v>
      </c>
      <c r="P26" s="212">
        <v>259.55900000000003</v>
      </c>
    </row>
    <row r="27" spans="1:16" s="83" customFormat="1" ht="18.75">
      <c r="A27" s="171" t="s">
        <v>3</v>
      </c>
      <c r="B27" s="173" t="s">
        <v>465</v>
      </c>
      <c r="C27" s="171"/>
      <c r="D27" s="171"/>
      <c r="E27" s="174">
        <f>SUM(E28:E39)</f>
        <v>4407.4454999999998</v>
      </c>
      <c r="F27" s="174">
        <f>SUM(F28:F39)</f>
        <v>57</v>
      </c>
      <c r="G27" s="174">
        <f>SUM(G28:G39)</f>
        <v>4350.4454999999998</v>
      </c>
      <c r="H27" s="171"/>
      <c r="I27" s="190">
        <f>SUM(I28:I39)</f>
        <v>513.36400000000003</v>
      </c>
      <c r="J27" s="195">
        <f>E27-I27</f>
        <v>3894.0814999999998</v>
      </c>
      <c r="O27" s="170">
        <v>11506.51</v>
      </c>
      <c r="P27" s="211">
        <v>2297.471</v>
      </c>
    </row>
    <row r="28" spans="1:16" ht="38.25">
      <c r="A28" s="176">
        <v>1</v>
      </c>
      <c r="B28" s="177" t="s">
        <v>466</v>
      </c>
      <c r="C28" s="176" t="s">
        <v>467</v>
      </c>
      <c r="D28" s="176" t="s">
        <v>452</v>
      </c>
      <c r="E28" s="191">
        <v>1239</v>
      </c>
      <c r="F28" s="176"/>
      <c r="G28" s="191">
        <v>1239</v>
      </c>
      <c r="H28" s="176" t="s">
        <v>453</v>
      </c>
      <c r="I28" s="178"/>
      <c r="J28" s="196"/>
      <c r="O28" s="199">
        <f>SUM(O25:O27)</f>
        <v>14801.238000000001</v>
      </c>
      <c r="P28" s="84">
        <f>SUM(P25:P27)</f>
        <v>2886.279</v>
      </c>
    </row>
    <row r="29" spans="1:16" ht="25.5">
      <c r="A29" s="179">
        <v>2</v>
      </c>
      <c r="B29" s="180" t="s">
        <v>468</v>
      </c>
      <c r="C29" s="179" t="s">
        <v>469</v>
      </c>
      <c r="D29" s="179" t="s">
        <v>470</v>
      </c>
      <c r="E29" s="179">
        <v>225</v>
      </c>
      <c r="F29" s="179">
        <v>29</v>
      </c>
      <c r="G29" s="179">
        <v>196</v>
      </c>
      <c r="H29" s="179" t="s">
        <v>447</v>
      </c>
      <c r="I29" s="181"/>
      <c r="J29" s="179"/>
    </row>
    <row r="30" spans="1:16" ht="38.25">
      <c r="A30" s="179">
        <v>3</v>
      </c>
      <c r="B30" s="180" t="s">
        <v>471</v>
      </c>
      <c r="C30" s="179" t="s">
        <v>472</v>
      </c>
      <c r="D30" s="179" t="s">
        <v>461</v>
      </c>
      <c r="E30" s="179">
        <v>700</v>
      </c>
      <c r="F30" s="179"/>
      <c r="G30" s="179">
        <v>700</v>
      </c>
      <c r="H30" s="179" t="s">
        <v>421</v>
      </c>
      <c r="I30" s="181"/>
      <c r="J30" s="179"/>
    </row>
    <row r="31" spans="1:16" ht="25.5">
      <c r="A31" s="179">
        <v>4</v>
      </c>
      <c r="B31" s="180" t="s">
        <v>473</v>
      </c>
      <c r="C31" s="179" t="s">
        <v>474</v>
      </c>
      <c r="D31" s="179" t="s">
        <v>461</v>
      </c>
      <c r="E31" s="179">
        <v>700</v>
      </c>
      <c r="F31" s="179"/>
      <c r="G31" s="179">
        <v>700</v>
      </c>
      <c r="H31" s="179" t="s">
        <v>421</v>
      </c>
      <c r="I31" s="181"/>
      <c r="J31" s="179"/>
    </row>
    <row r="32" spans="1:16" ht="25.5">
      <c r="A32" s="179">
        <v>5</v>
      </c>
      <c r="B32" s="180" t="s">
        <v>475</v>
      </c>
      <c r="C32" s="179" t="s">
        <v>476</v>
      </c>
      <c r="D32" s="179" t="s">
        <v>461</v>
      </c>
      <c r="E32" s="179">
        <v>800</v>
      </c>
      <c r="F32" s="179"/>
      <c r="G32" s="179">
        <v>800</v>
      </c>
      <c r="H32" s="179" t="s">
        <v>421</v>
      </c>
      <c r="I32" s="181"/>
      <c r="J32" s="179"/>
    </row>
    <row r="33" spans="1:12" ht="25.5">
      <c r="A33" s="179">
        <v>6</v>
      </c>
      <c r="B33" s="180" t="s">
        <v>477</v>
      </c>
      <c r="C33" s="179" t="s">
        <v>478</v>
      </c>
      <c r="D33" s="179" t="s">
        <v>461</v>
      </c>
      <c r="E33" s="179">
        <v>79</v>
      </c>
      <c r="F33" s="179">
        <v>18</v>
      </c>
      <c r="G33" s="179">
        <v>61</v>
      </c>
      <c r="H33" s="179" t="s">
        <v>421</v>
      </c>
      <c r="I33" s="181">
        <f>E33</f>
        <v>79</v>
      </c>
      <c r="J33" s="179"/>
    </row>
    <row r="34" spans="1:12" ht="25.5">
      <c r="A34" s="179">
        <v>7</v>
      </c>
      <c r="B34" s="180" t="s">
        <v>567</v>
      </c>
      <c r="C34" s="179" t="s">
        <v>480</v>
      </c>
      <c r="D34" s="179" t="s">
        <v>168</v>
      </c>
      <c r="E34" s="179">
        <v>10</v>
      </c>
      <c r="F34" s="179"/>
      <c r="G34" s="179">
        <v>10</v>
      </c>
      <c r="H34" s="179" t="s">
        <v>421</v>
      </c>
      <c r="I34" s="181"/>
      <c r="J34" s="179"/>
    </row>
    <row r="35" spans="1:12" ht="25.5">
      <c r="A35" s="179">
        <v>8</v>
      </c>
      <c r="B35" s="180" t="s">
        <v>479</v>
      </c>
      <c r="C35" s="179" t="s">
        <v>481</v>
      </c>
      <c r="D35" s="179" t="s">
        <v>482</v>
      </c>
      <c r="E35" s="179">
        <v>10</v>
      </c>
      <c r="F35" s="179"/>
      <c r="G35" s="179">
        <v>10</v>
      </c>
      <c r="H35" s="179" t="s">
        <v>421</v>
      </c>
      <c r="I35" s="181"/>
      <c r="J35" s="179"/>
    </row>
    <row r="36" spans="1:12">
      <c r="A36" s="179">
        <v>9</v>
      </c>
      <c r="B36" s="180" t="s">
        <v>483</v>
      </c>
      <c r="C36" s="179" t="s">
        <v>480</v>
      </c>
      <c r="D36" s="179" t="s">
        <v>17</v>
      </c>
      <c r="E36" s="179">
        <v>10</v>
      </c>
      <c r="F36" s="179"/>
      <c r="G36" s="179">
        <v>10</v>
      </c>
      <c r="H36" s="179" t="s">
        <v>421</v>
      </c>
      <c r="I36" s="181"/>
      <c r="J36" s="179"/>
    </row>
    <row r="37" spans="1:12" ht="38.25">
      <c r="A37" s="184">
        <v>10</v>
      </c>
      <c r="B37" s="180" t="s">
        <v>484</v>
      </c>
      <c r="C37" s="179" t="s">
        <v>485</v>
      </c>
      <c r="D37" s="179" t="s">
        <v>486</v>
      </c>
      <c r="E37" s="179">
        <v>70</v>
      </c>
      <c r="F37" s="179">
        <v>10</v>
      </c>
      <c r="G37" s="179">
        <v>60</v>
      </c>
      <c r="H37" s="179" t="s">
        <v>447</v>
      </c>
      <c r="I37" s="181">
        <f>E37</f>
        <v>70</v>
      </c>
      <c r="J37" s="179"/>
    </row>
    <row r="38" spans="1:12" ht="25.5">
      <c r="A38" s="179">
        <v>11</v>
      </c>
      <c r="B38" s="180" t="s">
        <v>549</v>
      </c>
      <c r="C38" s="179" t="s">
        <v>552</v>
      </c>
      <c r="D38" s="179" t="s">
        <v>461</v>
      </c>
      <c r="E38" s="179">
        <f>G38</f>
        <v>364.36399999999998</v>
      </c>
      <c r="F38" s="179"/>
      <c r="G38" s="179">
        <v>364.36399999999998</v>
      </c>
      <c r="H38" s="179"/>
      <c r="I38" s="181">
        <f>E38</f>
        <v>364.36399999999998</v>
      </c>
      <c r="J38" s="179"/>
    </row>
    <row r="39" spans="1:12" ht="38.25">
      <c r="A39" s="184">
        <v>13</v>
      </c>
      <c r="B39" s="180" t="s">
        <v>550</v>
      </c>
      <c r="C39" s="179" t="s">
        <v>551</v>
      </c>
      <c r="D39" s="179" t="s">
        <v>461</v>
      </c>
      <c r="E39" s="179">
        <f>23539*8.5/1000</f>
        <v>200.08150000000001</v>
      </c>
      <c r="F39" s="179"/>
      <c r="G39" s="179">
        <f>E39</f>
        <v>200.08150000000001</v>
      </c>
      <c r="H39" s="179"/>
      <c r="I39" s="181"/>
      <c r="J39" s="179"/>
    </row>
    <row r="40" spans="1:12" ht="25.5">
      <c r="A40" s="201" t="s">
        <v>583</v>
      </c>
      <c r="B40" s="202" t="s">
        <v>584</v>
      </c>
      <c r="C40" s="182" t="s">
        <v>574</v>
      </c>
      <c r="D40" s="182" t="s">
        <v>573</v>
      </c>
      <c r="E40" s="203">
        <f>G40</f>
        <v>6420.5349999999999</v>
      </c>
      <c r="F40" s="182"/>
      <c r="G40" s="204">
        <v>6420.5349999999999</v>
      </c>
      <c r="H40" s="182" t="s">
        <v>575</v>
      </c>
      <c r="I40" s="208">
        <v>1284.107</v>
      </c>
      <c r="J40" s="205">
        <f>G40-I40</f>
        <v>5136.4279999999999</v>
      </c>
    </row>
    <row r="41" spans="1:12">
      <c r="A41" s="184"/>
      <c r="B41" s="192"/>
      <c r="C41" s="193"/>
      <c r="D41" s="193"/>
      <c r="E41" s="193"/>
      <c r="F41" s="193"/>
      <c r="G41" s="193"/>
      <c r="H41" s="193"/>
      <c r="I41" s="187"/>
      <c r="J41" s="193"/>
    </row>
    <row r="42" spans="1:12" s="83" customFormat="1" ht="17.25" customHeight="1">
      <c r="A42" s="171"/>
      <c r="B42" s="171" t="s">
        <v>487</v>
      </c>
      <c r="C42" s="171"/>
      <c r="D42" s="171"/>
      <c r="E42" s="206">
        <f>E40+E6</f>
        <v>13803.9805</v>
      </c>
      <c r="F42" s="174">
        <f t="shared" ref="F42" si="2">F7+F21+F27</f>
        <v>92</v>
      </c>
      <c r="G42" s="206">
        <f>G40+G6</f>
        <v>13711.9805</v>
      </c>
      <c r="H42" s="171"/>
      <c r="I42" s="207">
        <f>I40+I6</f>
        <v>2297.471</v>
      </c>
      <c r="J42" s="200">
        <f>J40+J6</f>
        <v>11506.5095</v>
      </c>
      <c r="L42" s="170"/>
    </row>
    <row r="43" spans="1:12" ht="33" customHeight="1">
      <c r="A43" s="482" t="s">
        <v>572</v>
      </c>
      <c r="B43" s="482"/>
      <c r="C43" s="482"/>
      <c r="D43" s="482"/>
      <c r="E43" s="482"/>
      <c r="F43" s="482"/>
      <c r="G43" s="482"/>
      <c r="H43" s="482"/>
      <c r="I43" s="483"/>
      <c r="J43" s="194"/>
      <c r="K43" s="136"/>
      <c r="L43" s="199">
        <f>J42+I42</f>
        <v>13803.9805</v>
      </c>
    </row>
    <row r="44" spans="1:12">
      <c r="H44" s="136"/>
    </row>
  </sheetData>
  <mergeCells count="7">
    <mergeCell ref="E4:J4"/>
    <mergeCell ref="A43:I43"/>
    <mergeCell ref="A2:I2"/>
    <mergeCell ref="A4:A5"/>
    <mergeCell ref="B4:B5"/>
    <mergeCell ref="C4:C5"/>
    <mergeCell ref="D4:D5"/>
  </mergeCells>
  <printOptions horizontalCentered="1"/>
  <pageMargins left="0.49" right="0.2" top="0.56000000000000005" bottom="0.55000000000000004" header="0.65"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PHU LUC 7. Tổng hợp</vt:lpstr>
      <vt:lpstr>PHU LUC 4.NSTW</vt:lpstr>
      <vt:lpstr>PHU LUC 5. CDNSDP2016-2020</vt:lpstr>
      <vt:lpstr>PHU LUC 6. Kêu gọi đầu tư</vt:lpstr>
      <vt:lpstr>'PHU LUC 4.NSTW'!Print_Area</vt:lpstr>
      <vt:lpstr>'PHU LUC 5. CDNSDP2016-2020'!Print_Area</vt:lpstr>
      <vt:lpstr>'PHU LUC 6. Kêu gọi đầu tư'!Print_Area</vt:lpstr>
      <vt:lpstr>'PHU LUC 7. Tổng hợp'!Print_Area</vt:lpstr>
      <vt:lpstr>'PHU LUC 5. CDNSDP2016-2020'!Print_Titles</vt:lpstr>
    </vt:vector>
  </TitlesOfParts>
  <Company>skhdb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nghith</dc:creator>
  <cp:lastModifiedBy>MyPC</cp:lastModifiedBy>
  <cp:lastPrinted>2016-10-03T00:50:57Z</cp:lastPrinted>
  <dcterms:created xsi:type="dcterms:W3CDTF">2005-10-07T01:55:17Z</dcterms:created>
  <dcterms:modified xsi:type="dcterms:W3CDTF">2016-10-03T02:12:10Z</dcterms:modified>
</cp:coreProperties>
</file>